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855" windowHeight="8415" activeTab="3"/>
  </bookViews>
  <sheets>
    <sheet name="PIB" sheetId="1" r:id="rId1"/>
    <sheet name="AGRICULTURA" sheetId="2" r:id="rId2"/>
    <sheet name="CAFE" sheetId="3" r:id="rId3"/>
    <sheet name="PECUARIO" sheetId="4" r:id="rId4"/>
  </sheets>
  <definedNames>
    <definedName name="_xlnm.Print_Area" localSheetId="1">'AGRICULTURA'!$A$1:$AZ$70</definedName>
    <definedName name="_xlnm.Print_Area" localSheetId="2">'CAFE'!$A$1:$H$59</definedName>
    <definedName name="_xlnm.Print_Area" localSheetId="3">'PECUARIO'!$A$1:$Z$78</definedName>
    <definedName name="_xlnm.Print_Area" localSheetId="0">'PIB'!$A$1:$J$63</definedName>
  </definedNames>
  <calcPr fullCalcOnLoad="1"/>
</workbook>
</file>

<file path=xl/sharedStrings.xml><?xml version="1.0" encoding="utf-8"?>
<sst xmlns="http://schemas.openxmlformats.org/spreadsheetml/2006/main" count="328" uniqueCount="264">
  <si>
    <t>LÍNEA DE INVESTIGACIÓN CRECIMIENTO ECONÓMICO Y DESARROLLO HUMANO.</t>
  </si>
  <si>
    <t>PROYECTO GENERAL DE INVESTIGACIÓN</t>
  </si>
  <si>
    <t>COLOMBIA 1959-2006: PRINCIPALES TRANSFORMACIONES ECONÓMICAS, SOCIALES Y POLÍTICAS.</t>
  </si>
  <si>
    <t>PRODUCTO INTERNO BRUTO NACIONAL Y AGROPECUARIO CON SUS SUB-SECTORES, AGRICULTURA, GANADERIA Y OTRAS PRODUCCIONES.</t>
  </si>
  <si>
    <t>MILES DE MILLONES DE PESOS $ CORRIENTES.</t>
  </si>
  <si>
    <r>
      <t xml:space="preserve">1958 </t>
    </r>
    <r>
      <rPr>
        <vertAlign val="superscript"/>
        <sz val="10"/>
        <rFont val="Arial"/>
        <family val="2"/>
      </rPr>
      <t>/a</t>
    </r>
  </si>
  <si>
    <t>AÑOS</t>
  </si>
  <si>
    <t>TOTAL SECTOR AGROPECUARIO *</t>
  </si>
  <si>
    <t>PIB AGRICULTURA</t>
  </si>
  <si>
    <t>PIB GANADERIA</t>
  </si>
  <si>
    <t>PIB OTRAS PRODUCCIONES</t>
  </si>
  <si>
    <t>PARTICIPACION SECTOR AGOPECUARIO RESPECTO PIB NACIONAL</t>
  </si>
  <si>
    <t>PARTICIPACION AGRICULTURA RESPECTO SECTOR AGROPECUARIO</t>
  </si>
  <si>
    <t>PARTICIPACION GANADERIA RESPECTO SECTOR AGROPECUARIO</t>
  </si>
  <si>
    <t>PARTICIPACION OTRAS PRODUCCIONES  RESPECTO SECTOR AGROPECUARIO</t>
  </si>
  <si>
    <r>
      <t xml:space="preserve">1959 </t>
    </r>
    <r>
      <rPr>
        <vertAlign val="superscript"/>
        <sz val="10"/>
        <rFont val="Arial"/>
        <family val="2"/>
      </rPr>
      <t>/a</t>
    </r>
  </si>
  <si>
    <r>
      <t xml:space="preserve">1960 </t>
    </r>
    <r>
      <rPr>
        <vertAlign val="superscript"/>
        <sz val="10"/>
        <rFont val="Arial"/>
        <family val="2"/>
      </rPr>
      <t>/a</t>
    </r>
  </si>
  <si>
    <r>
      <t xml:space="preserve">1961 </t>
    </r>
    <r>
      <rPr>
        <vertAlign val="superscript"/>
        <sz val="10"/>
        <rFont val="Arial"/>
        <family val="2"/>
      </rPr>
      <t>/a</t>
    </r>
  </si>
  <si>
    <r>
      <t xml:space="preserve">1962 </t>
    </r>
    <r>
      <rPr>
        <vertAlign val="superscript"/>
        <sz val="10"/>
        <rFont val="Arial"/>
        <family val="2"/>
      </rPr>
      <t>/a</t>
    </r>
  </si>
  <si>
    <r>
      <t xml:space="preserve">1963 </t>
    </r>
    <r>
      <rPr>
        <vertAlign val="superscript"/>
        <sz val="10"/>
        <rFont val="Arial"/>
        <family val="2"/>
      </rPr>
      <t>/a</t>
    </r>
  </si>
  <si>
    <r>
      <t xml:space="preserve">1964 </t>
    </r>
    <r>
      <rPr>
        <vertAlign val="superscript"/>
        <sz val="10"/>
        <rFont val="Arial"/>
        <family val="2"/>
      </rPr>
      <t>/a</t>
    </r>
  </si>
  <si>
    <r>
      <t xml:space="preserve">1965 </t>
    </r>
    <r>
      <rPr>
        <vertAlign val="superscript"/>
        <sz val="10"/>
        <rFont val="Arial"/>
        <family val="2"/>
      </rPr>
      <t>/a</t>
    </r>
  </si>
  <si>
    <r>
      <t xml:space="preserve">1966 </t>
    </r>
    <r>
      <rPr>
        <vertAlign val="superscript"/>
        <sz val="10"/>
        <rFont val="Arial"/>
        <family val="2"/>
      </rPr>
      <t>/a</t>
    </r>
  </si>
  <si>
    <r>
      <t xml:space="preserve">1967 </t>
    </r>
    <r>
      <rPr>
        <vertAlign val="superscript"/>
        <sz val="10"/>
        <rFont val="Arial"/>
        <family val="2"/>
      </rPr>
      <t>/a</t>
    </r>
  </si>
  <si>
    <r>
      <t xml:space="preserve">1968 </t>
    </r>
    <r>
      <rPr>
        <vertAlign val="superscript"/>
        <sz val="10"/>
        <rFont val="Arial"/>
        <family val="2"/>
      </rPr>
      <t>/a</t>
    </r>
  </si>
  <si>
    <r>
      <t xml:space="preserve">1969 </t>
    </r>
    <r>
      <rPr>
        <vertAlign val="superscript"/>
        <sz val="10"/>
        <rFont val="Arial"/>
        <family val="2"/>
      </rPr>
      <t>/a</t>
    </r>
  </si>
  <si>
    <r>
      <t xml:space="preserve">1970 </t>
    </r>
    <r>
      <rPr>
        <vertAlign val="superscript"/>
        <sz val="10"/>
        <rFont val="Arial"/>
        <family val="2"/>
      </rPr>
      <t>/b</t>
    </r>
  </si>
  <si>
    <r>
      <t xml:space="preserve">1971 </t>
    </r>
    <r>
      <rPr>
        <vertAlign val="superscript"/>
        <sz val="10"/>
        <rFont val="Arial"/>
        <family val="2"/>
      </rPr>
      <t>/b</t>
    </r>
  </si>
  <si>
    <r>
      <t xml:space="preserve">1972 </t>
    </r>
    <r>
      <rPr>
        <vertAlign val="superscript"/>
        <sz val="10"/>
        <rFont val="Arial"/>
        <family val="2"/>
      </rPr>
      <t>/b</t>
    </r>
  </si>
  <si>
    <r>
      <t xml:space="preserve">1973 </t>
    </r>
    <r>
      <rPr>
        <vertAlign val="superscript"/>
        <sz val="10"/>
        <rFont val="Arial"/>
        <family val="2"/>
      </rPr>
      <t>/b</t>
    </r>
  </si>
  <si>
    <r>
      <t xml:space="preserve">1974 </t>
    </r>
    <r>
      <rPr>
        <vertAlign val="superscript"/>
        <sz val="10"/>
        <rFont val="Arial"/>
        <family val="2"/>
      </rPr>
      <t>/b</t>
    </r>
  </si>
  <si>
    <r>
      <t xml:space="preserve">1975 </t>
    </r>
    <r>
      <rPr>
        <vertAlign val="superscript"/>
        <sz val="10"/>
        <rFont val="Arial"/>
        <family val="2"/>
      </rPr>
      <t>/c</t>
    </r>
  </si>
  <si>
    <r>
      <t xml:space="preserve">1976 </t>
    </r>
    <r>
      <rPr>
        <vertAlign val="superscript"/>
        <sz val="10"/>
        <rFont val="Arial"/>
        <family val="2"/>
      </rPr>
      <t>/c</t>
    </r>
  </si>
  <si>
    <r>
      <t xml:space="preserve">1977 </t>
    </r>
    <r>
      <rPr>
        <vertAlign val="superscript"/>
        <sz val="10"/>
        <rFont val="Arial"/>
        <family val="2"/>
      </rPr>
      <t>/c</t>
    </r>
  </si>
  <si>
    <r>
      <t xml:space="preserve">1978 </t>
    </r>
    <r>
      <rPr>
        <vertAlign val="superscript"/>
        <sz val="10"/>
        <rFont val="Arial"/>
        <family val="2"/>
      </rPr>
      <t>/c</t>
    </r>
  </si>
  <si>
    <r>
      <t xml:space="preserve">1979 </t>
    </r>
    <r>
      <rPr>
        <vertAlign val="superscript"/>
        <sz val="10"/>
        <rFont val="Arial"/>
        <family val="2"/>
      </rPr>
      <t>/c</t>
    </r>
  </si>
  <si>
    <r>
      <t xml:space="preserve">1980 </t>
    </r>
    <r>
      <rPr>
        <vertAlign val="superscript"/>
        <sz val="10"/>
        <rFont val="Arial"/>
        <family val="2"/>
      </rPr>
      <t>/d</t>
    </r>
  </si>
  <si>
    <r>
      <t xml:space="preserve">1981 </t>
    </r>
    <r>
      <rPr>
        <vertAlign val="superscript"/>
        <sz val="10"/>
        <rFont val="Arial"/>
        <family val="2"/>
      </rPr>
      <t>/d</t>
    </r>
  </si>
  <si>
    <r>
      <t xml:space="preserve">1982 </t>
    </r>
    <r>
      <rPr>
        <vertAlign val="superscript"/>
        <sz val="10"/>
        <rFont val="Arial"/>
        <family val="2"/>
      </rPr>
      <t>/d</t>
    </r>
  </si>
  <si>
    <r>
      <t xml:space="preserve">1983 </t>
    </r>
    <r>
      <rPr>
        <vertAlign val="superscript"/>
        <sz val="10"/>
        <rFont val="Arial"/>
        <family val="2"/>
      </rPr>
      <t>/d</t>
    </r>
  </si>
  <si>
    <r>
      <t xml:space="preserve">1984 </t>
    </r>
    <r>
      <rPr>
        <vertAlign val="superscript"/>
        <sz val="10"/>
        <rFont val="Arial"/>
        <family val="2"/>
      </rPr>
      <t>/d</t>
    </r>
  </si>
  <si>
    <r>
      <t xml:space="preserve">1985 </t>
    </r>
    <r>
      <rPr>
        <vertAlign val="superscript"/>
        <sz val="10"/>
        <rFont val="Arial"/>
        <family val="2"/>
      </rPr>
      <t>/d</t>
    </r>
  </si>
  <si>
    <r>
      <t xml:space="preserve">1986 </t>
    </r>
    <r>
      <rPr>
        <vertAlign val="superscript"/>
        <sz val="10"/>
        <rFont val="Arial"/>
        <family val="2"/>
      </rPr>
      <t>/d</t>
    </r>
  </si>
  <si>
    <r>
      <t xml:space="preserve">1987 </t>
    </r>
    <r>
      <rPr>
        <vertAlign val="superscript"/>
        <sz val="10"/>
        <rFont val="Arial"/>
        <family val="2"/>
      </rPr>
      <t>/d</t>
    </r>
  </si>
  <si>
    <r>
      <t xml:space="preserve">1988 </t>
    </r>
    <r>
      <rPr>
        <vertAlign val="superscript"/>
        <sz val="10"/>
        <rFont val="Arial"/>
        <family val="2"/>
      </rPr>
      <t>/d</t>
    </r>
  </si>
  <si>
    <r>
      <t xml:space="preserve">1989 </t>
    </r>
    <r>
      <rPr>
        <vertAlign val="superscript"/>
        <sz val="10"/>
        <rFont val="Arial"/>
        <family val="2"/>
      </rPr>
      <t>/d</t>
    </r>
  </si>
  <si>
    <r>
      <t xml:space="preserve">1990 </t>
    </r>
    <r>
      <rPr>
        <vertAlign val="superscript"/>
        <sz val="10"/>
        <rFont val="Arial"/>
        <family val="2"/>
      </rPr>
      <t>/d</t>
    </r>
  </si>
  <si>
    <r>
      <t xml:space="preserve">1991 </t>
    </r>
    <r>
      <rPr>
        <vertAlign val="superscript"/>
        <sz val="10"/>
        <rFont val="Arial"/>
        <family val="2"/>
      </rPr>
      <t>/d</t>
    </r>
  </si>
  <si>
    <r>
      <t xml:space="preserve">1992 </t>
    </r>
    <r>
      <rPr>
        <vertAlign val="superscript"/>
        <sz val="10"/>
        <rFont val="Arial"/>
        <family val="2"/>
      </rPr>
      <t>/d</t>
    </r>
  </si>
  <si>
    <r>
      <t xml:space="preserve">1993 </t>
    </r>
    <r>
      <rPr>
        <vertAlign val="superscript"/>
        <sz val="10"/>
        <rFont val="Arial"/>
        <family val="2"/>
      </rPr>
      <t>/d</t>
    </r>
  </si>
  <si>
    <r>
      <t xml:space="preserve">1994 </t>
    </r>
    <r>
      <rPr>
        <vertAlign val="superscript"/>
        <sz val="10"/>
        <rFont val="Arial"/>
        <family val="2"/>
      </rPr>
      <t>/d</t>
    </r>
  </si>
  <si>
    <r>
      <t xml:space="preserve">1995 </t>
    </r>
    <r>
      <rPr>
        <vertAlign val="superscript"/>
        <sz val="10"/>
        <rFont val="Arial"/>
        <family val="2"/>
      </rPr>
      <t>/d</t>
    </r>
  </si>
  <si>
    <r>
      <t xml:space="preserve">1996 </t>
    </r>
    <r>
      <rPr>
        <vertAlign val="superscript"/>
        <sz val="10"/>
        <rFont val="Arial"/>
        <family val="2"/>
      </rPr>
      <t>/d /e</t>
    </r>
  </si>
  <si>
    <r>
      <t xml:space="preserve">1997 </t>
    </r>
    <r>
      <rPr>
        <vertAlign val="superscript"/>
        <sz val="10"/>
        <rFont val="Arial"/>
        <family val="2"/>
      </rPr>
      <t>/d /e</t>
    </r>
  </si>
  <si>
    <r>
      <t xml:space="preserve">1998 </t>
    </r>
    <r>
      <rPr>
        <vertAlign val="superscript"/>
        <sz val="10"/>
        <rFont val="Arial"/>
        <family val="2"/>
      </rPr>
      <t>/d /e</t>
    </r>
  </si>
  <si>
    <r>
      <t xml:space="preserve">1999 </t>
    </r>
    <r>
      <rPr>
        <vertAlign val="superscript"/>
        <sz val="10"/>
        <rFont val="Arial"/>
        <family val="2"/>
      </rPr>
      <t>/d /e</t>
    </r>
  </si>
  <si>
    <r>
      <t xml:space="preserve">2000 </t>
    </r>
    <r>
      <rPr>
        <vertAlign val="superscript"/>
        <sz val="10"/>
        <rFont val="Arial"/>
        <family val="2"/>
      </rPr>
      <t>/d /e</t>
    </r>
  </si>
  <si>
    <r>
      <t xml:space="preserve">2001 </t>
    </r>
    <r>
      <rPr>
        <vertAlign val="superscript"/>
        <sz val="10"/>
        <rFont val="Arial"/>
        <family val="2"/>
      </rPr>
      <t>/d /e</t>
    </r>
  </si>
  <si>
    <r>
      <t xml:space="preserve">2002 </t>
    </r>
    <r>
      <rPr>
        <vertAlign val="superscript"/>
        <sz val="10"/>
        <rFont val="Arial"/>
        <family val="2"/>
      </rPr>
      <t>/d /e</t>
    </r>
  </si>
  <si>
    <r>
      <t xml:space="preserve">2003 </t>
    </r>
    <r>
      <rPr>
        <vertAlign val="superscript"/>
        <sz val="10"/>
        <rFont val="Arial"/>
        <family val="2"/>
      </rPr>
      <t>/d /e</t>
    </r>
  </si>
  <si>
    <r>
      <t xml:space="preserve">2004 </t>
    </r>
    <r>
      <rPr>
        <vertAlign val="superscript"/>
        <sz val="10"/>
        <rFont val="Arial"/>
        <family val="2"/>
      </rPr>
      <t>/d /e</t>
    </r>
  </si>
  <si>
    <r>
      <t xml:space="preserve">2005 </t>
    </r>
    <r>
      <rPr>
        <vertAlign val="superscript"/>
        <sz val="10"/>
        <rFont val="Arial"/>
        <family val="2"/>
      </rPr>
      <t>/d /e</t>
    </r>
  </si>
  <si>
    <r>
      <t xml:space="preserve">2006 </t>
    </r>
    <r>
      <rPr>
        <vertAlign val="superscript"/>
        <sz val="10"/>
        <rFont val="Arial"/>
        <family val="2"/>
      </rPr>
      <t>/d /e</t>
    </r>
  </si>
  <si>
    <t>Fuentes:</t>
  </si>
  <si>
    <t>a/     Banco de la Republica, Principales Indicadores Economicos 1923 - 1997, Cuadro 5,7 Producto Interno Bruto por Sectores economicos a precios Corrientes (1950 - 1970), Paginas 273-274-275, (Comprende Años 1958 a 1969, Pib Nacional, Agropecuario, Agricultura, Ganaderia, Otras producciones) - (Las ponderaciones son calculos del Autor para los años 1958-1969)</t>
  </si>
  <si>
    <t>b/     Banco de la Republica, Cuentas Nacionales, Cifras del Sector Agropecuario 1976, Ministerio de Agricultura, Anexo Memoria No 1, Pagina 12, Cuadro 7. (Comprende Años 1970 a 1974, Pib Nacional, Agropecuario, Agricultura, Ganaderia, Otras producciones) - (Las ponderaciones son calculos del Autor para los años 1970-1974)</t>
  </si>
  <si>
    <t>c/     Banco de la Republica , Ministerio de Agricultura, Oficina de Planeamiento del sector agropecuario Unidad de Estadistica, Cifras del Sector Agropecuario 1980 1a Parte Noviembre de 1981, pagina 4, cuadro No 2, (Comprende Años 1975 a 1979, Pib Nacional, Agropecuario, Agricultura, Ganaderia, Otras producciones) - (Las ponderaciones son calculos del Autor para los años 1975-1979)</t>
  </si>
  <si>
    <t>d/     http://www.dnp.gov.co/PortalWeb/EstudiosEconomicos/EstadísticashistóricasdeColombia/tabid/114/Default.aspx, Base (Cap1_Real_1.1 a 1.12.xls), (Consultado el 15 de Junio de 2009)(Pib Nacional y Agropecuario Años 1980 al 2006, Hoja Calculo, (C1-2c-1_PIb sec econ 65-96 NOM - C1-2c3PIB sect econ 94-06 NOM ) - (Se toma Ponderacion de Precios para Agricultura, Ganaderia y Otras producciones para los Años 1980 al 1995, Hoja Calculo(C1-3c_PIB real sec econ 65-99))</t>
  </si>
  <si>
    <t>e/     http://www.dnp.gov.co/PortalWeb/Programas/Agriculturapecuarioforestalpescaycaza/EstadísticasdelSectorAgropecuario/InformaciónAgrícola/tabid/437/Default.aspx, (Tabla 38), (Consultado el 18 de Junio de 2009), (Se toman las ponderaciones de los Años 1996 al 2006 de Agricultura, Ganaderia y Otras Producciones, el valor se Toma de la operacion con el Valor del Sector Agropecuario por cada Ponderacion, Calculos del Autor).</t>
  </si>
  <si>
    <t>ANEXO 1. CUADRO No 1.</t>
  </si>
  <si>
    <t>SECTOR PRIMARIO AGROPECUARIO</t>
  </si>
  <si>
    <t>Base del Sector de la Agricultura</t>
  </si>
  <si>
    <t xml:space="preserve">Sector Agricultura </t>
  </si>
  <si>
    <t>Sub-Sectores, Cereales - Oleaginosas - Otros</t>
  </si>
  <si>
    <t>Productos</t>
  </si>
  <si>
    <r>
      <t xml:space="preserve">1958 </t>
    </r>
    <r>
      <rPr>
        <vertAlign val="superscript"/>
        <sz val="8"/>
        <rFont val="Arial"/>
        <family val="2"/>
      </rPr>
      <t>a/ g/</t>
    </r>
  </si>
  <si>
    <t>AGRICULTURA*</t>
  </si>
  <si>
    <t>CEREALES**</t>
  </si>
  <si>
    <t>ARROZ</t>
  </si>
  <si>
    <t>CEBADA</t>
  </si>
  <si>
    <t>MAIZ</t>
  </si>
  <si>
    <t>SORGO</t>
  </si>
  <si>
    <t>TRIGO</t>
  </si>
  <si>
    <t>OLEAGINOSAS***</t>
  </si>
  <si>
    <t>AJONJOLI</t>
  </si>
  <si>
    <t>ALGODÓN</t>
  </si>
  <si>
    <t>SOYA</t>
  </si>
  <si>
    <t>MANI</t>
  </si>
  <si>
    <t>OTROS****</t>
  </si>
  <si>
    <t>PAPA</t>
  </si>
  <si>
    <t>TABACO RUBIO</t>
  </si>
  <si>
    <t>FRIJOL</t>
  </si>
  <si>
    <t>HORTALIZAS</t>
  </si>
  <si>
    <t>Mil Hec</t>
  </si>
  <si>
    <t>Mil Ton</t>
  </si>
  <si>
    <t>Rto Kg/Ha</t>
  </si>
  <si>
    <r>
      <t xml:space="preserve">1959 </t>
    </r>
    <r>
      <rPr>
        <vertAlign val="superscript"/>
        <sz val="8"/>
        <rFont val="Arial"/>
        <family val="2"/>
      </rPr>
      <t>a/ g/</t>
    </r>
  </si>
  <si>
    <r>
      <t>1960</t>
    </r>
    <r>
      <rPr>
        <vertAlign val="superscript"/>
        <sz val="8"/>
        <rFont val="Arial"/>
        <family val="2"/>
      </rPr>
      <t xml:space="preserve"> a/ g/</t>
    </r>
  </si>
  <si>
    <r>
      <t xml:space="preserve">1961 </t>
    </r>
    <r>
      <rPr>
        <vertAlign val="superscript"/>
        <sz val="8"/>
        <rFont val="Arial"/>
        <family val="2"/>
      </rPr>
      <t>a/ g/</t>
    </r>
  </si>
  <si>
    <r>
      <t xml:space="preserve">1962 </t>
    </r>
    <r>
      <rPr>
        <vertAlign val="superscript"/>
        <sz val="8"/>
        <rFont val="Arial"/>
        <family val="2"/>
      </rPr>
      <t>a/</t>
    </r>
  </si>
  <si>
    <r>
      <t xml:space="preserve">1963 </t>
    </r>
    <r>
      <rPr>
        <vertAlign val="superscript"/>
        <sz val="8"/>
        <rFont val="Arial"/>
        <family val="2"/>
      </rPr>
      <t>a/</t>
    </r>
  </si>
  <si>
    <r>
      <t xml:space="preserve">1964 </t>
    </r>
    <r>
      <rPr>
        <vertAlign val="superscript"/>
        <sz val="8"/>
        <rFont val="Arial"/>
        <family val="2"/>
      </rPr>
      <t>a/</t>
    </r>
  </si>
  <si>
    <r>
      <t xml:space="preserve">1965 </t>
    </r>
    <r>
      <rPr>
        <vertAlign val="superscript"/>
        <sz val="8"/>
        <rFont val="Arial"/>
        <family val="2"/>
      </rPr>
      <t>a/</t>
    </r>
  </si>
  <si>
    <r>
      <t xml:space="preserve">1966 </t>
    </r>
    <r>
      <rPr>
        <vertAlign val="superscript"/>
        <sz val="8"/>
        <rFont val="Arial"/>
        <family val="2"/>
      </rPr>
      <t>a/</t>
    </r>
  </si>
  <si>
    <r>
      <t xml:space="preserve">1967 </t>
    </r>
    <r>
      <rPr>
        <vertAlign val="superscript"/>
        <sz val="8"/>
        <rFont val="Arial"/>
        <family val="2"/>
      </rPr>
      <t>a/</t>
    </r>
  </si>
  <si>
    <r>
      <t xml:space="preserve">1968 </t>
    </r>
    <r>
      <rPr>
        <vertAlign val="superscript"/>
        <sz val="8"/>
        <rFont val="Arial"/>
        <family val="2"/>
      </rPr>
      <t>a/</t>
    </r>
  </si>
  <si>
    <r>
      <t xml:space="preserve">1969 </t>
    </r>
    <r>
      <rPr>
        <vertAlign val="superscript"/>
        <sz val="8"/>
        <rFont val="Arial"/>
        <family val="2"/>
      </rPr>
      <t>a/</t>
    </r>
  </si>
  <si>
    <r>
      <t>1970</t>
    </r>
    <r>
      <rPr>
        <vertAlign val="superscript"/>
        <sz val="8"/>
        <rFont val="Arial"/>
        <family val="2"/>
      </rPr>
      <t xml:space="preserve"> a/</t>
    </r>
  </si>
  <si>
    <r>
      <t xml:space="preserve">1971 </t>
    </r>
    <r>
      <rPr>
        <vertAlign val="superscript"/>
        <sz val="8"/>
        <rFont val="Arial"/>
        <family val="2"/>
      </rPr>
      <t>a/</t>
    </r>
  </si>
  <si>
    <r>
      <t>1972</t>
    </r>
    <r>
      <rPr>
        <vertAlign val="superscript"/>
        <sz val="8"/>
        <rFont val="Arial"/>
        <family val="2"/>
      </rPr>
      <t xml:space="preserve"> b/</t>
    </r>
  </si>
  <si>
    <r>
      <t xml:space="preserve">1973 </t>
    </r>
    <r>
      <rPr>
        <vertAlign val="superscript"/>
        <sz val="8"/>
        <rFont val="Arial"/>
        <family val="2"/>
      </rPr>
      <t>b/</t>
    </r>
  </si>
  <si>
    <r>
      <t xml:space="preserve">1974 </t>
    </r>
    <r>
      <rPr>
        <vertAlign val="superscript"/>
        <sz val="8"/>
        <rFont val="Arial"/>
        <family val="2"/>
      </rPr>
      <t>b/</t>
    </r>
  </si>
  <si>
    <r>
      <t xml:space="preserve">1975 </t>
    </r>
    <r>
      <rPr>
        <vertAlign val="superscript"/>
        <sz val="8"/>
        <rFont val="Arial"/>
        <family val="2"/>
      </rPr>
      <t>b/</t>
    </r>
  </si>
  <si>
    <r>
      <t xml:space="preserve">1976 </t>
    </r>
    <r>
      <rPr>
        <vertAlign val="superscript"/>
        <sz val="8"/>
        <rFont val="Arial"/>
        <family val="2"/>
      </rPr>
      <t>b/</t>
    </r>
  </si>
  <si>
    <r>
      <t xml:space="preserve">1977 </t>
    </r>
    <r>
      <rPr>
        <vertAlign val="superscript"/>
        <sz val="8"/>
        <rFont val="Arial"/>
        <family val="2"/>
      </rPr>
      <t>b/</t>
    </r>
  </si>
  <si>
    <r>
      <t>1978</t>
    </r>
    <r>
      <rPr>
        <vertAlign val="superscript"/>
        <sz val="8"/>
        <rFont val="Arial"/>
        <family val="2"/>
      </rPr>
      <t xml:space="preserve"> b/</t>
    </r>
  </si>
  <si>
    <r>
      <t xml:space="preserve">1979 </t>
    </r>
    <r>
      <rPr>
        <vertAlign val="superscript"/>
        <sz val="8"/>
        <rFont val="Arial"/>
        <family val="2"/>
      </rPr>
      <t>b/</t>
    </r>
  </si>
  <si>
    <r>
      <t xml:space="preserve">1980 </t>
    </r>
    <r>
      <rPr>
        <vertAlign val="superscript"/>
        <sz val="8"/>
        <rFont val="Arial"/>
        <family val="2"/>
      </rPr>
      <t>c/ h/</t>
    </r>
  </si>
  <si>
    <r>
      <t xml:space="preserve">1981 </t>
    </r>
    <r>
      <rPr>
        <vertAlign val="superscript"/>
        <sz val="8"/>
        <rFont val="Arial"/>
        <family val="2"/>
      </rPr>
      <t>c/ h/</t>
    </r>
  </si>
  <si>
    <r>
      <t>1982</t>
    </r>
    <r>
      <rPr>
        <vertAlign val="superscript"/>
        <sz val="8"/>
        <rFont val="Arial"/>
        <family val="2"/>
      </rPr>
      <t xml:space="preserve"> c/ h/</t>
    </r>
  </si>
  <si>
    <r>
      <t xml:space="preserve">1983 </t>
    </r>
    <r>
      <rPr>
        <vertAlign val="superscript"/>
        <sz val="8"/>
        <rFont val="Arial"/>
        <family val="2"/>
      </rPr>
      <t>c/ h/</t>
    </r>
  </si>
  <si>
    <r>
      <t xml:space="preserve">1984 </t>
    </r>
    <r>
      <rPr>
        <vertAlign val="superscript"/>
        <sz val="8"/>
        <rFont val="Arial"/>
        <family val="2"/>
      </rPr>
      <t>c/ h/</t>
    </r>
  </si>
  <si>
    <r>
      <t xml:space="preserve">1985 </t>
    </r>
    <r>
      <rPr>
        <vertAlign val="superscript"/>
        <sz val="8"/>
        <rFont val="Arial"/>
        <family val="2"/>
      </rPr>
      <t>c/ h/</t>
    </r>
  </si>
  <si>
    <r>
      <t xml:space="preserve">1986 </t>
    </r>
    <r>
      <rPr>
        <vertAlign val="superscript"/>
        <sz val="8"/>
        <rFont val="Arial"/>
        <family val="2"/>
      </rPr>
      <t>c/ d/</t>
    </r>
  </si>
  <si>
    <r>
      <t xml:space="preserve">1987 </t>
    </r>
    <r>
      <rPr>
        <vertAlign val="superscript"/>
        <sz val="8"/>
        <rFont val="Arial"/>
        <family val="2"/>
      </rPr>
      <t>e/ d/</t>
    </r>
  </si>
  <si>
    <r>
      <t xml:space="preserve">1988 </t>
    </r>
    <r>
      <rPr>
        <vertAlign val="superscript"/>
        <sz val="8"/>
        <rFont val="Arial"/>
        <family val="2"/>
      </rPr>
      <t>e/ d/</t>
    </r>
  </si>
  <si>
    <r>
      <t xml:space="preserve">1989 </t>
    </r>
    <r>
      <rPr>
        <vertAlign val="superscript"/>
        <sz val="8"/>
        <rFont val="Arial"/>
        <family val="2"/>
      </rPr>
      <t>e/</t>
    </r>
  </si>
  <si>
    <r>
      <t xml:space="preserve">1990 </t>
    </r>
    <r>
      <rPr>
        <vertAlign val="superscript"/>
        <sz val="8"/>
        <rFont val="Arial"/>
        <family val="2"/>
      </rPr>
      <t>e/</t>
    </r>
  </si>
  <si>
    <r>
      <t>1991</t>
    </r>
    <r>
      <rPr>
        <vertAlign val="superscript"/>
        <sz val="8"/>
        <rFont val="Arial"/>
        <family val="2"/>
      </rPr>
      <t xml:space="preserve"> e/</t>
    </r>
  </si>
  <si>
    <r>
      <t xml:space="preserve">1992 </t>
    </r>
    <r>
      <rPr>
        <vertAlign val="superscript"/>
        <sz val="8"/>
        <rFont val="Arial"/>
        <family val="2"/>
      </rPr>
      <t>e/</t>
    </r>
  </si>
  <si>
    <r>
      <t xml:space="preserve">1993 </t>
    </r>
    <r>
      <rPr>
        <vertAlign val="superscript"/>
        <sz val="8"/>
        <rFont val="Arial"/>
        <family val="2"/>
      </rPr>
      <t>e/</t>
    </r>
  </si>
  <si>
    <r>
      <t xml:space="preserve">1994 </t>
    </r>
    <r>
      <rPr>
        <vertAlign val="superscript"/>
        <sz val="8"/>
        <rFont val="Arial"/>
        <family val="2"/>
      </rPr>
      <t>e/</t>
    </r>
  </si>
  <si>
    <r>
      <t>1995</t>
    </r>
    <r>
      <rPr>
        <vertAlign val="superscript"/>
        <sz val="8"/>
        <rFont val="Arial"/>
        <family val="2"/>
      </rPr>
      <t xml:space="preserve"> e/</t>
    </r>
  </si>
  <si>
    <r>
      <t>1996</t>
    </r>
    <r>
      <rPr>
        <vertAlign val="superscript"/>
        <sz val="8"/>
        <rFont val="Arial"/>
        <family val="2"/>
      </rPr>
      <t xml:space="preserve"> e/</t>
    </r>
  </si>
  <si>
    <r>
      <t xml:space="preserve">1997 </t>
    </r>
    <r>
      <rPr>
        <vertAlign val="superscript"/>
        <sz val="8"/>
        <rFont val="Arial"/>
        <family val="2"/>
      </rPr>
      <t>e/</t>
    </r>
  </si>
  <si>
    <r>
      <t>1998</t>
    </r>
    <r>
      <rPr>
        <vertAlign val="superscript"/>
        <sz val="8"/>
        <rFont val="Arial"/>
        <family val="2"/>
      </rPr>
      <t xml:space="preserve"> f/</t>
    </r>
  </si>
  <si>
    <r>
      <t xml:space="preserve">1999 </t>
    </r>
    <r>
      <rPr>
        <vertAlign val="superscript"/>
        <sz val="8"/>
        <rFont val="Arial"/>
        <family val="2"/>
      </rPr>
      <t>f/</t>
    </r>
  </si>
  <si>
    <r>
      <t>2000</t>
    </r>
    <r>
      <rPr>
        <vertAlign val="superscript"/>
        <sz val="8"/>
        <rFont val="Arial"/>
        <family val="2"/>
      </rPr>
      <t xml:space="preserve"> f/</t>
    </r>
  </si>
  <si>
    <r>
      <t>2001</t>
    </r>
    <r>
      <rPr>
        <vertAlign val="superscript"/>
        <sz val="8"/>
        <rFont val="Arial"/>
        <family val="2"/>
      </rPr>
      <t xml:space="preserve"> f/</t>
    </r>
  </si>
  <si>
    <r>
      <t>2002</t>
    </r>
    <r>
      <rPr>
        <vertAlign val="superscript"/>
        <sz val="8"/>
        <rFont val="Arial"/>
        <family val="2"/>
      </rPr>
      <t xml:space="preserve"> f/</t>
    </r>
  </si>
  <si>
    <r>
      <t>2003</t>
    </r>
    <r>
      <rPr>
        <vertAlign val="superscript"/>
        <sz val="8"/>
        <rFont val="Arial"/>
        <family val="2"/>
      </rPr>
      <t xml:space="preserve"> f/</t>
    </r>
  </si>
  <si>
    <r>
      <t xml:space="preserve">2004 </t>
    </r>
    <r>
      <rPr>
        <vertAlign val="superscript"/>
        <sz val="8"/>
        <rFont val="Arial"/>
        <family val="2"/>
      </rPr>
      <t>f/</t>
    </r>
  </si>
  <si>
    <r>
      <t>2005</t>
    </r>
    <r>
      <rPr>
        <vertAlign val="superscript"/>
        <sz val="8"/>
        <rFont val="Arial"/>
        <family val="2"/>
      </rPr>
      <t xml:space="preserve"> f/</t>
    </r>
  </si>
  <si>
    <r>
      <t xml:space="preserve">2006 </t>
    </r>
    <r>
      <rPr>
        <vertAlign val="superscript"/>
        <sz val="8"/>
        <rFont val="Arial"/>
        <family val="2"/>
      </rPr>
      <t>f/</t>
    </r>
  </si>
  <si>
    <t>a/     DANE, Ministerio de Agricultura, citado por: Kalmanovitz, Salomon, La Agricultura en Colombia 1950-1972, paginas 139, 140, 141, 142, 143, 144, Cuadro 2.4 - Cuadro 2.6.( no se incluye hortalizas)</t>
  </si>
  <si>
    <t>b/     Ministerio de Agricultura, Cifras del Sector Agropecuario, Octubre de 1979, Pagina 27-29, Cuadro 19, Cuadro 21.</t>
  </si>
  <si>
    <t>c/     Ministerio de Agricultura, OPSA - Division de Informatica, proyecto PNUD, FAO, col83/012, anuario estadisticas del sector agropecuario 1986, pagina, 145, 146, tablas 109-110( no se incluye hortalizas)</t>
  </si>
  <si>
    <t>d/     Ministerio de Agricultura, OPSA - Division de Alimentos,  oficina de planeamiento del sector agropecuario, plan de accion para el fomento de las hortalizas, bogota, 7 de septiembre de 1988, Cuadro 1, Cuadro 2, pagina 1, pagina 2, (produccion Hectareas y Toneladas de Hortalizas para los años 1986 - 1987 - 1988)</t>
  </si>
  <si>
    <t>e/     DNP, Estadisticas Historicas de Colombia Tomo I, Unidad de Analisis Macroeconomico, Editorial TM-Editores, cuadro 9-4, pagina 6,7.</t>
  </si>
  <si>
    <t>f/     http://www.dnp.gov.co/PortalWeb/Programas/Agriculturapecuarioforestalpescaycaza/EstadísticasdelSectorAgropecuario/InformaciónAgrícola/tabid/437/Default.aspx (Consultado10 de Abril de 2009)</t>
  </si>
  <si>
    <t>g/     Produccion y Comercializacion de las Frutas y Hortalizas con las Operan las Industrias de Conservas alimenticias en Colombia, Tesis De Grado Universidad del Valle, Facultad de Ciencias Economicas 1963, Roa Mejia Alfredo, Torres Soto Hugo, Pagina 34. (Produccion de Toneladas Hortalizas años del 1958 al 1961)</t>
  </si>
  <si>
    <t>h/     Ministerio de Agricultura, La agroindustria de Frutas de Hortalizas revision del comportamiento en los años 1980 - 1986, Contreras Alberto, Trabajo de Grado presentado como requisito parcial para optar el titulo de Economista. Director Dr. Benjamin Afanador, Bogota Universidad de la Salle Facultad de Economia 1987, (Toma Hortalizas, Hectareas y Tonelas de 1980 al 1985)</t>
  </si>
  <si>
    <t xml:space="preserve">ANEXO 2. CUADRO No 2. </t>
  </si>
  <si>
    <t>PRODUCCION Y PRECIOS DEL CAFÉ</t>
  </si>
  <si>
    <t>Producción registrada Anual - Miles de sacos de 60 Kg de café verde.     a/</t>
  </si>
  <si>
    <t>Superficie sembrada miles de hectareas</t>
  </si>
  <si>
    <t>Productividad de café, kilos por hectarea</t>
  </si>
  <si>
    <t>Precio interno - promedio Mensual - Pesos Corrientes carga de 125 kg. de café pergamino seco.     a/</t>
  </si>
  <si>
    <t>DEFLAC-       TOR</t>
  </si>
  <si>
    <t>Precio interno - promedio Mensual - Pesos Constantes carga de 125 kg. de café pergamino seco</t>
  </si>
  <si>
    <t>a/     http://www.federaciondecafeteros.org/particulares/es/informacion_para_nuestros_clientes/estadisticas_historicas/</t>
  </si>
  <si>
    <t>ANEXO 3. CUADRO No 3.</t>
  </si>
  <si>
    <r>
      <t xml:space="preserve">1958 </t>
    </r>
    <r>
      <rPr>
        <vertAlign val="superscript"/>
        <sz val="10"/>
        <rFont val="Arial"/>
        <family val="2"/>
      </rPr>
      <t>a/b/c/d/e/</t>
    </r>
  </si>
  <si>
    <t>GANADERIA</t>
  </si>
  <si>
    <t>LECHE</t>
  </si>
  <si>
    <t>PORCINOS</t>
  </si>
  <si>
    <t>POLLOS Y GALLINAS</t>
  </si>
  <si>
    <t>ovinos</t>
  </si>
  <si>
    <t>caprinos</t>
  </si>
  <si>
    <t>Inventario ganado, total existencias miles de cabezas</t>
  </si>
  <si>
    <t>Produccion de carne bovina toneladas</t>
  </si>
  <si>
    <t>Deguello hembras miles cabezas</t>
  </si>
  <si>
    <t>Deguello machos miles cabezas</t>
  </si>
  <si>
    <t>Deguello total miles de cabezas</t>
  </si>
  <si>
    <t>Extracción
hembras miles cabezas</t>
  </si>
  <si>
    <t>Extracción
machos miles cabezas</t>
  </si>
  <si>
    <t>Extracción total miles de cabezas</t>
  </si>
  <si>
    <t>Precios corrientes kilo en pie ponderado Macho-Hembra</t>
  </si>
  <si>
    <t xml:space="preserve">Precios constantes año base 1994 kilo en pie </t>
  </si>
  <si>
    <t>Produccion leche millones de litros</t>
  </si>
  <si>
    <t xml:space="preserve">Precios corrientes de la leche </t>
  </si>
  <si>
    <t xml:space="preserve">Precios constantes año base 1994 de la leche  </t>
  </si>
  <si>
    <t>Produccion carne porcina toneladas</t>
  </si>
  <si>
    <t>Inventario de ganado porcino miles de cabezas</t>
  </si>
  <si>
    <t>Deguello total machos hembras cabezas</t>
  </si>
  <si>
    <t>Precios corrientes kilo de carne Porcino</t>
  </si>
  <si>
    <t>Precios constantes año base 1994 carne porcino kilo</t>
  </si>
  <si>
    <t>Produccion 
carne pollo en toneladas</t>
  </si>
  <si>
    <t>Produccion 
miles de Pollos</t>
  </si>
  <si>
    <t>Produccion huevos millones</t>
  </si>
  <si>
    <t>Precios corrientes huevos</t>
  </si>
  <si>
    <t>Precios Constantes Año base 1994 del huevo</t>
  </si>
  <si>
    <t>Produccion ovinos miles de cabezas</t>
  </si>
  <si>
    <t>Produccion caprino miles de cabezas</t>
  </si>
  <si>
    <r>
      <t xml:space="preserve">1959 </t>
    </r>
    <r>
      <rPr>
        <vertAlign val="superscript"/>
        <sz val="10"/>
        <rFont val="Arial"/>
        <family val="2"/>
      </rPr>
      <t>a/b/c/d/e/</t>
    </r>
  </si>
  <si>
    <r>
      <t xml:space="preserve">1960 </t>
    </r>
    <r>
      <rPr>
        <vertAlign val="superscript"/>
        <sz val="10"/>
        <rFont val="Arial"/>
        <family val="2"/>
      </rPr>
      <t>a/b/c/d/e/</t>
    </r>
  </si>
  <si>
    <r>
      <t xml:space="preserve">1961 </t>
    </r>
    <r>
      <rPr>
        <vertAlign val="superscript"/>
        <sz val="10"/>
        <rFont val="Arial"/>
        <family val="2"/>
      </rPr>
      <t>a/b/c/d/e/</t>
    </r>
  </si>
  <si>
    <r>
      <t xml:space="preserve">1962 </t>
    </r>
    <r>
      <rPr>
        <vertAlign val="superscript"/>
        <sz val="10"/>
        <rFont val="Arial"/>
        <family val="2"/>
      </rPr>
      <t>a/b/c/d/e/f/</t>
    </r>
  </si>
  <si>
    <r>
      <t xml:space="preserve">1963 </t>
    </r>
    <r>
      <rPr>
        <vertAlign val="superscript"/>
        <sz val="10"/>
        <rFont val="Arial"/>
        <family val="2"/>
      </rPr>
      <t>a/b/c/d/e/f/</t>
    </r>
  </si>
  <si>
    <r>
      <t xml:space="preserve">1964 </t>
    </r>
    <r>
      <rPr>
        <vertAlign val="superscript"/>
        <sz val="10"/>
        <rFont val="Arial"/>
        <family val="2"/>
      </rPr>
      <t>a/b/c/d/e/f/</t>
    </r>
  </si>
  <si>
    <r>
      <t xml:space="preserve">1965 </t>
    </r>
    <r>
      <rPr>
        <vertAlign val="superscript"/>
        <sz val="10"/>
        <rFont val="Arial"/>
        <family val="2"/>
      </rPr>
      <t>a/b/c/d/e/f/g/</t>
    </r>
  </si>
  <si>
    <r>
      <t xml:space="preserve">1966 </t>
    </r>
    <r>
      <rPr>
        <vertAlign val="superscript"/>
        <sz val="10"/>
        <rFont val="Arial"/>
        <family val="2"/>
      </rPr>
      <t>a/b/c/d/e/f/g/</t>
    </r>
  </si>
  <si>
    <r>
      <t xml:space="preserve">1967 </t>
    </r>
    <r>
      <rPr>
        <vertAlign val="superscript"/>
        <sz val="10"/>
        <rFont val="Arial"/>
        <family val="2"/>
      </rPr>
      <t>a/b/c/d/e/f/g/</t>
    </r>
  </si>
  <si>
    <r>
      <t xml:space="preserve">1968 </t>
    </r>
    <r>
      <rPr>
        <vertAlign val="superscript"/>
        <sz val="10"/>
        <rFont val="Arial"/>
        <family val="2"/>
      </rPr>
      <t>a/b/c/d/e/f/g/</t>
    </r>
  </si>
  <si>
    <r>
      <t xml:space="preserve">1969 </t>
    </r>
    <r>
      <rPr>
        <vertAlign val="superscript"/>
        <sz val="10"/>
        <rFont val="Arial"/>
        <family val="2"/>
      </rPr>
      <t>a/b/c/d/e/f/g/</t>
    </r>
  </si>
  <si>
    <r>
      <t xml:space="preserve">1970 </t>
    </r>
    <r>
      <rPr>
        <vertAlign val="superscript"/>
        <sz val="10"/>
        <rFont val="Arial"/>
        <family val="2"/>
      </rPr>
      <t>a/b/c/d/e/f/g/h/i/</t>
    </r>
  </si>
  <si>
    <r>
      <t xml:space="preserve">1971 </t>
    </r>
    <r>
      <rPr>
        <vertAlign val="superscript"/>
        <sz val="10"/>
        <rFont val="Arial"/>
        <family val="2"/>
      </rPr>
      <t>a/b/c/d/e/f/h/i/</t>
    </r>
  </si>
  <si>
    <r>
      <t xml:space="preserve">1972 </t>
    </r>
    <r>
      <rPr>
        <vertAlign val="superscript"/>
        <sz val="10"/>
        <rFont val="Arial"/>
        <family val="2"/>
      </rPr>
      <t>a/b/c/d/e/f/h/i/</t>
    </r>
  </si>
  <si>
    <r>
      <t xml:space="preserve">1973 </t>
    </r>
    <r>
      <rPr>
        <vertAlign val="superscript"/>
        <sz val="10"/>
        <rFont val="Arial"/>
        <family val="2"/>
      </rPr>
      <t>a/b/c/d/e/f/h/i/</t>
    </r>
  </si>
  <si>
    <r>
      <t xml:space="preserve">1974 </t>
    </r>
    <r>
      <rPr>
        <vertAlign val="superscript"/>
        <sz val="10"/>
        <rFont val="Arial"/>
        <family val="2"/>
      </rPr>
      <t>a/b/c/d/e/f/h/i/</t>
    </r>
  </si>
  <si>
    <r>
      <t xml:space="preserve">1975 </t>
    </r>
    <r>
      <rPr>
        <vertAlign val="superscript"/>
        <sz val="10"/>
        <rFont val="Arial"/>
        <family val="2"/>
      </rPr>
      <t>a/b/c/d/e/f/h/i/</t>
    </r>
  </si>
  <si>
    <r>
      <t xml:space="preserve">1976 </t>
    </r>
    <r>
      <rPr>
        <vertAlign val="superscript"/>
        <sz val="10"/>
        <rFont val="Arial"/>
        <family val="2"/>
      </rPr>
      <t>a/b/c/d/e/f/h/i/j/</t>
    </r>
  </si>
  <si>
    <r>
      <t xml:space="preserve">1977 </t>
    </r>
    <r>
      <rPr>
        <vertAlign val="superscript"/>
        <sz val="10"/>
        <rFont val="Arial"/>
        <family val="2"/>
      </rPr>
      <t>a/b/d/e/f/h/i/j/k/l/</t>
    </r>
  </si>
  <si>
    <r>
      <t xml:space="preserve">1978 </t>
    </r>
    <r>
      <rPr>
        <vertAlign val="superscript"/>
        <sz val="10"/>
        <rFont val="Arial"/>
        <family val="2"/>
      </rPr>
      <t>a/b/e/f/h/i/j/k/l/m/</t>
    </r>
  </si>
  <si>
    <r>
      <t xml:space="preserve">1979 </t>
    </r>
    <r>
      <rPr>
        <vertAlign val="superscript"/>
        <sz val="10"/>
        <rFont val="Arial"/>
        <family val="2"/>
      </rPr>
      <t>a/b/f/h/i/j/k/l/m/n/</t>
    </r>
  </si>
  <si>
    <r>
      <t xml:space="preserve">1980 </t>
    </r>
    <r>
      <rPr>
        <vertAlign val="superscript"/>
        <sz val="10"/>
        <rFont val="Arial"/>
        <family val="2"/>
      </rPr>
      <t>a/b/f/i/j/k/l/m/n/o/</t>
    </r>
  </si>
  <si>
    <r>
      <t xml:space="preserve">1981 </t>
    </r>
    <r>
      <rPr>
        <vertAlign val="superscript"/>
        <sz val="10"/>
        <rFont val="Arial"/>
        <family val="2"/>
      </rPr>
      <t>a/b/f/i/j/k/l/m/n/o/</t>
    </r>
  </si>
  <si>
    <r>
      <t xml:space="preserve">1982 </t>
    </r>
    <r>
      <rPr>
        <vertAlign val="superscript"/>
        <sz val="10"/>
        <rFont val="Arial"/>
        <family val="2"/>
      </rPr>
      <t>a/b/f/i/j/k/l/n/o/</t>
    </r>
  </si>
  <si>
    <r>
      <t xml:space="preserve">1983 </t>
    </r>
    <r>
      <rPr>
        <vertAlign val="superscript"/>
        <sz val="10"/>
        <rFont val="Arial"/>
        <family val="2"/>
      </rPr>
      <t>a/b/f/i/j/k/l/n/o/</t>
    </r>
  </si>
  <si>
    <r>
      <t xml:space="preserve">1984 </t>
    </r>
    <r>
      <rPr>
        <vertAlign val="superscript"/>
        <sz val="10"/>
        <rFont val="Arial"/>
        <family val="2"/>
      </rPr>
      <t>a/b/f/i/j/k/l/n/o/</t>
    </r>
  </si>
  <si>
    <r>
      <t xml:space="preserve">1985 </t>
    </r>
    <r>
      <rPr>
        <vertAlign val="superscript"/>
        <sz val="10"/>
        <rFont val="Arial"/>
        <family val="2"/>
      </rPr>
      <t>a/b/f/i/j/k/l/n/o/</t>
    </r>
  </si>
  <si>
    <r>
      <t xml:space="preserve">1986 </t>
    </r>
    <r>
      <rPr>
        <vertAlign val="superscript"/>
        <sz val="10"/>
        <rFont val="Arial"/>
        <family val="2"/>
      </rPr>
      <t>a/b/f/i/j/k/l/n/o/p/</t>
    </r>
  </si>
  <si>
    <r>
      <t xml:space="preserve">1987 </t>
    </r>
    <r>
      <rPr>
        <vertAlign val="superscript"/>
        <sz val="10"/>
        <rFont val="Arial"/>
        <family val="2"/>
      </rPr>
      <t>a/b/f/i/j/k/l/n/o/p/</t>
    </r>
  </si>
  <si>
    <r>
      <t xml:space="preserve">1988 </t>
    </r>
    <r>
      <rPr>
        <vertAlign val="superscript"/>
        <sz val="10"/>
        <rFont val="Arial"/>
        <family val="2"/>
      </rPr>
      <t>b/f/i/j/k/l/n/p/</t>
    </r>
  </si>
  <si>
    <r>
      <t xml:space="preserve">1989 </t>
    </r>
    <r>
      <rPr>
        <vertAlign val="superscript"/>
        <sz val="10"/>
        <rFont val="Arial"/>
        <family val="2"/>
      </rPr>
      <t>b/f/i/l/n/p/q/r/</t>
    </r>
  </si>
  <si>
    <r>
      <t xml:space="preserve">1990 </t>
    </r>
    <r>
      <rPr>
        <vertAlign val="superscript"/>
        <sz val="10"/>
        <rFont val="Arial"/>
        <family val="2"/>
      </rPr>
      <t>b/f/i/l/q/r/</t>
    </r>
  </si>
  <si>
    <r>
      <t xml:space="preserve">1991 </t>
    </r>
    <r>
      <rPr>
        <vertAlign val="superscript"/>
        <sz val="10"/>
        <rFont val="Arial"/>
        <family val="2"/>
      </rPr>
      <t>b/f/i/l/q/r/</t>
    </r>
  </si>
  <si>
    <r>
      <t xml:space="preserve">1992 </t>
    </r>
    <r>
      <rPr>
        <vertAlign val="superscript"/>
        <sz val="10"/>
        <rFont val="Arial"/>
        <family val="2"/>
      </rPr>
      <t>b/f/i/l/q/r/</t>
    </r>
  </si>
  <si>
    <r>
      <t xml:space="preserve">1993 </t>
    </r>
    <r>
      <rPr>
        <vertAlign val="superscript"/>
        <sz val="10"/>
        <rFont val="Arial"/>
        <family val="2"/>
      </rPr>
      <t>b/f/i/l/q/r/</t>
    </r>
  </si>
  <si>
    <r>
      <t xml:space="preserve">1994 </t>
    </r>
    <r>
      <rPr>
        <vertAlign val="superscript"/>
        <sz val="10"/>
        <rFont val="Arial"/>
        <family val="2"/>
      </rPr>
      <t>b/f/i/l/q/r/</t>
    </r>
  </si>
  <si>
    <r>
      <t xml:space="preserve">1995 </t>
    </r>
    <r>
      <rPr>
        <vertAlign val="superscript"/>
        <sz val="10"/>
        <rFont val="Arial"/>
        <family val="2"/>
      </rPr>
      <t>b/f/i/l/r/</t>
    </r>
  </si>
  <si>
    <r>
      <t xml:space="preserve">1996 </t>
    </r>
    <r>
      <rPr>
        <vertAlign val="superscript"/>
        <sz val="10"/>
        <rFont val="Arial"/>
        <family val="2"/>
      </rPr>
      <t>b/f/i/l/r/</t>
    </r>
  </si>
  <si>
    <r>
      <t xml:space="preserve">1997 </t>
    </r>
    <r>
      <rPr>
        <vertAlign val="superscript"/>
        <sz val="10"/>
        <rFont val="Arial"/>
        <family val="2"/>
      </rPr>
      <t>b/f/i/l/r/</t>
    </r>
  </si>
  <si>
    <r>
      <t xml:space="preserve">1998 </t>
    </r>
    <r>
      <rPr>
        <vertAlign val="superscript"/>
        <sz val="10"/>
        <rFont val="Arial"/>
        <family val="2"/>
      </rPr>
      <t>b/f/i/l/r/</t>
    </r>
  </si>
  <si>
    <r>
      <t xml:space="preserve">1999 </t>
    </r>
    <r>
      <rPr>
        <vertAlign val="superscript"/>
        <sz val="10"/>
        <rFont val="Arial"/>
        <family val="2"/>
      </rPr>
      <t>b/f/i/l/r/</t>
    </r>
  </si>
  <si>
    <r>
      <t xml:space="preserve">2000 </t>
    </r>
    <r>
      <rPr>
        <vertAlign val="superscript"/>
        <sz val="10"/>
        <rFont val="Arial"/>
        <family val="2"/>
      </rPr>
      <t>b/f/i/l/r/</t>
    </r>
  </si>
  <si>
    <r>
      <t xml:space="preserve">2001 </t>
    </r>
    <r>
      <rPr>
        <vertAlign val="superscript"/>
        <sz val="10"/>
        <rFont val="Arial"/>
        <family val="2"/>
      </rPr>
      <t>b/f/i/l/r/</t>
    </r>
  </si>
  <si>
    <r>
      <t xml:space="preserve">2002 </t>
    </r>
    <r>
      <rPr>
        <vertAlign val="superscript"/>
        <sz val="10"/>
        <rFont val="Arial"/>
        <family val="2"/>
      </rPr>
      <t>b/f/i/l/r/</t>
    </r>
  </si>
  <si>
    <r>
      <t xml:space="preserve">2003 </t>
    </r>
    <r>
      <rPr>
        <vertAlign val="superscript"/>
        <sz val="10"/>
        <rFont val="Arial"/>
        <family val="2"/>
      </rPr>
      <t>b/f/i/l/r/</t>
    </r>
  </si>
  <si>
    <r>
      <t xml:space="preserve">2004 </t>
    </r>
    <r>
      <rPr>
        <vertAlign val="superscript"/>
        <sz val="10"/>
        <rFont val="Arial"/>
        <family val="2"/>
      </rPr>
      <t>b/f/i/l/r/</t>
    </r>
  </si>
  <si>
    <r>
      <t xml:space="preserve">2005 </t>
    </r>
    <r>
      <rPr>
        <vertAlign val="superscript"/>
        <sz val="10"/>
        <rFont val="Arial"/>
        <family val="2"/>
      </rPr>
      <t>b/f/i/l/r/</t>
    </r>
  </si>
  <si>
    <r>
      <t xml:space="preserve">2006 </t>
    </r>
    <r>
      <rPr>
        <vertAlign val="superscript"/>
        <sz val="10"/>
        <rFont val="Arial"/>
        <family val="2"/>
      </rPr>
      <t>b/f/i/l/r/</t>
    </r>
  </si>
  <si>
    <t xml:space="preserve">a/     cega,Analisis de la Gnaderia Nacional,Corporacion de Estudios Ganaderos y Agricolas Marzo de 1987,Cuadro N 3,pag 3, Comprende los años 58 al 1987 Inventario de Ganado </t>
  </si>
  <si>
    <t>b/     http://faostat.fao.org/site/569/DesktopDefault.aspx?PageID=569#ancor Comprende los años  1988-2006 Inventario de Ganado Vacuno, Produccion de Carne 1961-1980, Precios de Leche 1979-2006,Produccion de Carne de Porcinos 1961-1976, Existencia de Porcinos 1961-2006, Sacrificio de Porcinos 1961-2006, Precio de POrcinos 1991-1998, Produccion de Pollos Comprnde los años 1961 - 2006, Produccion de Huevos  1961-2006, Preco de Huevo 1966-2006,Produccion de Carne Ovina 1961-2006, Produccion de Caprinos 1961-2006</t>
  </si>
  <si>
    <t xml:space="preserve">c/     Dane,Anuario General de Estadistica 1950-1976,Ministerio de Agricultura,Caracterizacion de la Ganaderia en Colombia, Oficina de Planeamiento del Sector Agropecuario-Opsa-D.A N 6,Bogota Febrero de 1980, Cuadro N 2, Deguello de Ganado Vacuno y extraccion de Ganado 1978-2006 </t>
  </si>
  <si>
    <t>d/     DANE, BANCO DE LA REPUBLICA, FERIA DE MEDELLIN,  Tabla 4, Pagina 65, Produccion de Ganado de Carne en Colombia, Analisis de 1957  a 1977 y Proyecciones de 1978 a 1985, Lorente Luis, Estudio elaborado para el Banco Ganadero, Bogota Junio 15-agosto 15 de 1978, Precio por Cabeza Ganado Vacuno 1958-1977.</t>
  </si>
  <si>
    <t>e/     Banco de la Republica, OPSA, Ministerio de Agricultura, Evaluacion de Politica Lechera Colombiana, Junguito Bonnet Roberto, Mayo de 1990, Cuadro 6, y Cuadro 7.comprende los años 1958-1979, Produccion de leche y Precios de Leche 1958-1979</t>
  </si>
  <si>
    <t xml:space="preserve">f/     ACOFAL, CITADO POR COMISION NACIONAL DE AVICULTURA, SECTOR PRODUCTOR DE POLLA, BOGOTA ABRIL DE 1971, Pagina 8. Produccion de Pollos 1962-1969 </t>
  </si>
  <si>
    <t xml:space="preserve">g/     http://books.google.com.co/books?id=nBYU2lozqwkC&amp;pg=PA74&amp;lpg=PA73&amp;ots=-vOG-,9DdJ1&amp;dq=produccion+carne+1958+colombia#v=onepage&amp;q=&amp;f=false,comprende precio porcino de los años 1965-1979, </t>
  </si>
  <si>
    <t xml:space="preserve">h/     Ministerio de Agricultura,Direccion de Ganderia.Diagnostico de la actividad Porcicola en Colombia,Castro Ramos Hugo,Bogota,Febrero de 1985,comprende los años 70-1984, Produccion de Cabezas 1970-1984, Precios 1980-1984 </t>
  </si>
  <si>
    <t>i/     http://www.fenavi.org/fenavi/estadisticas-produccion-avicola-pub.php?idm=113,  FEDERACIÓN NACIONAL DE AVICULTORES DE COLOMBIA (CONSULTADO EL 11 DE JUNIO DE 2009), Produccion de Pollo 1970-2006</t>
  </si>
  <si>
    <t>j/     Dane,Banco de la republica Ministerio de Agricultura, Calculos Fadegan Departamento de investigaciones economicas,La Ganderia Vacuna Colombiana 1988,Federacion Antioqueña de Ganaderos Fadegan.,Cuadro N I3 pag 20, Precios del Ganado Vacuno 1982-1988</t>
  </si>
  <si>
    <t>k/     Dane,banco de la Republica Credito agropecuario la Ganaderia en Colombia Seccion de estudios especiales Vargas Ana Maria,Bogota Abril de 1987,Cuadro N 5, Pag 27, comprende los años 1977-1985, Sacrificio de Ganado 1977-1985</t>
  </si>
  <si>
    <t>l/     http://www.porcicol.org.co/dataFiles/informesEconomicos/Producci%F3nNacionalCarne1977-2006.pdf (CONSULTADO EL 18 DE JUNIO DE 2009), Produccion de Porcinos  1977-2006</t>
  </si>
  <si>
    <t>m/     Banco de la Republica, la ganderia Vacuna Colombiana en 1980,Fadegan Federacion Antioqueña de Ganaderos Cuadro N 2,pag 5,comprende los años 1978-1981, Precios del Ganado en Pie 1978-1981</t>
  </si>
  <si>
    <t>n/     INPA.Nestle, hasta 1984,Ministerio de Agricultura y Desarrollo Rural 1985-1995,Republica de Colombia Anuario Estadistico del sector agropecuario y Pesquero 1995,Bogota, agosto 1996,comprende los años 1979-1989, Disponobilidad de Ganado Bovino 1981-1995, Produccion de Leche 1979-1995</t>
  </si>
  <si>
    <t>o/     Asociacion Colombiana de Porcicultores ACP, Revista porcicultura colombiana No 7 Febrero-Marzo de 1988, Editorial Presecia, Pagina 13. Precios de Porcinos 1980-1987</t>
  </si>
  <si>
    <t>p/     DNP,Ministerio de agricultura,Banco de la Republica Evaluacion del sector Agropecuario y Pecuario 1988-1989, comprende los años 86-89, Produccion de Bovinos 1983-1989</t>
  </si>
  <si>
    <t>q/     Feria de Medellin, Calculos FEDEGAN, La Ganaderia Bovina en Colombia, 1993-1994, Cuadro 6,2, Pagina 93.Precios de Ganado Vacuno 1989-1994</t>
  </si>
  <si>
    <t>r/    Cega,DNP,http://www.dnp.gov.co/PortalWeb/Programas/Agriculturapecuarioforestalpescaycaza/EstadísticasdelSectorAgropecuario/InformaciónPecuaria/tabid/434/Default.aspx,comprnede los años del 90 al 2006, la Ponderacion de Precios es tomado en base a en el mes de Diciembre de los años 1986-2006, dispoibilidad de Ganado Bovino 1990-2006,Extraccion de Bovino 1990-2006, Precio Ganado Bovino 1990-2006, Produccion de Leche 1990-2006, Precio de Porcino 1996-2006</t>
  </si>
  <si>
    <t xml:space="preserve">s/     Para los años 1989 Extraccion de Ganado Bovino,Hembras, Machos y extraccion Total, el analisis es Hecho por el Autor, para el año 1995 Precio Corriente de Porcinos  1988,1989,1990, Produccion de Carne Bovina de 1958, 1960 </t>
  </si>
  <si>
    <t>ANEXO 4. CUADRO No 4.</t>
  </si>
  <si>
    <t>SECTOR PECUARIO</t>
  </si>
  <si>
    <t>PIB precios constantes año base 1994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</si>
</sst>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quot;$&quot;\ * #,##0_ ;_ &quot;$&quot;\ * \-#,##0_ ;_ &quot;$&quot;\ * &quot;-&quot;_ ;_ @_ "/>
    <numFmt numFmtId="173" formatCode="_ * #,##0_ ;_ * \-#,##0_ ;_ * &quot;-&quot;_ ;_ @_ "/>
    <numFmt numFmtId="174" formatCode="_ &quot;$&quot;\ * #,##0.00_ ;_ &quot;$&quot;\ * \-#,##0.00_ ;_ &quot;$&quot;\ * &quot;-&quot;??_ ;_ @_ "/>
    <numFmt numFmtId="175" formatCode="_ * #,##0.00_ ;_ * \-#,##0.00_ ;_ * &quot;-&quot;??_ ;_ @_ "/>
    <numFmt numFmtId="176" formatCode="#,##0.0"/>
    <numFmt numFmtId="177" formatCode="0.0%"/>
    <numFmt numFmtId="178" formatCode="#,##0;[Red]#,##0"/>
    <numFmt numFmtId="179" formatCode="_ * #,##0_ ;_ * \-#,##0_ ;_ * &quot;-&quot;??_ ;_ @_ "/>
    <numFmt numFmtId="180" formatCode="0.0000"/>
    <numFmt numFmtId="181" formatCode="#,##0.0000"/>
  </numFmts>
  <fonts count="29">
    <font>
      <sz val="11"/>
      <color indexed="8"/>
      <name val="Calibri"/>
      <family val="2"/>
    </font>
    <font>
      <sz val="10"/>
      <name val="Arial"/>
      <family val="0"/>
    </font>
    <font>
      <b/>
      <sz val="10"/>
      <name val="Arial"/>
      <family val="2"/>
    </font>
    <font>
      <sz val="8"/>
      <name val="Arial"/>
      <family val="2"/>
    </font>
    <font>
      <vertAlign val="subscript"/>
      <sz val="9"/>
      <name val="Arial"/>
      <family val="2"/>
    </font>
    <font>
      <vertAlign val="superscript"/>
      <sz val="10"/>
      <name val="Arial"/>
      <family val="2"/>
    </font>
    <font>
      <sz val="9"/>
      <name val="Arial"/>
      <family val="2"/>
    </font>
    <font>
      <vertAlign val="superscript"/>
      <sz val="8"/>
      <name val="Arial"/>
      <family val="2"/>
    </font>
    <font>
      <sz val="8"/>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40"/>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22"/>
      </left>
      <right style="thin">
        <color indexed="22"/>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5"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5" fillId="0" borderId="8" applyNumberFormat="0" applyFill="0" applyAlignment="0" applyProtection="0"/>
    <xf numFmtId="0" fontId="27" fillId="0" borderId="9" applyNumberFormat="0" applyFill="0" applyAlignment="0" applyProtection="0"/>
  </cellStyleXfs>
  <cellXfs count="146">
    <xf numFmtId="0" fontId="0" fillId="0" borderId="0" xfId="0" applyAlignment="1">
      <alignment/>
    </xf>
    <xf numFmtId="4" fontId="1" fillId="0" borderId="0" xfId="54" applyNumberFormat="1">
      <alignment/>
      <protection/>
    </xf>
    <xf numFmtId="3" fontId="2" fillId="0" borderId="0" xfId="54" applyNumberFormat="1" applyFont="1" applyAlignment="1">
      <alignment horizontal="left"/>
      <protection/>
    </xf>
    <xf numFmtId="3" fontId="1" fillId="0" borderId="0" xfId="54" applyNumberFormat="1" applyFill="1" applyBorder="1" applyAlignment="1">
      <alignment horizontal="center"/>
      <protection/>
    </xf>
    <xf numFmtId="4" fontId="1" fillId="0" borderId="0" xfId="54" applyNumberFormat="1" applyFont="1" applyFill="1" applyBorder="1" applyAlignment="1">
      <alignment horizontal="left"/>
      <protection/>
    </xf>
    <xf numFmtId="3" fontId="1" fillId="24" borderId="10" xfId="54" applyNumberFormat="1" applyFont="1" applyFill="1" applyBorder="1" applyAlignment="1">
      <alignment horizontal="center" vertical="center" wrapText="1"/>
      <protection/>
    </xf>
    <xf numFmtId="4" fontId="1" fillId="0" borderId="0" xfId="54" applyNumberFormat="1" applyFill="1" applyBorder="1" applyAlignment="1">
      <alignment horizontal="justify" vertical="justify"/>
      <protection/>
    </xf>
    <xf numFmtId="178" fontId="1" fillId="0" borderId="10" xfId="54" applyNumberFormat="1" applyFont="1" applyBorder="1" applyAlignment="1">
      <alignment horizontal="right"/>
      <protection/>
    </xf>
    <xf numFmtId="3" fontId="1" fillId="0" borderId="0" xfId="54" applyNumberFormat="1">
      <alignment/>
      <protection/>
    </xf>
    <xf numFmtId="3" fontId="1" fillId="0" borderId="0" xfId="54" applyNumberFormat="1" applyFill="1" applyBorder="1" applyAlignment="1">
      <alignment horizontal="justify" vertical="justify"/>
      <protection/>
    </xf>
    <xf numFmtId="3" fontId="3" fillId="0" borderId="10" xfId="54" applyNumberFormat="1" applyFont="1" applyFill="1" applyBorder="1" applyAlignment="1">
      <alignment horizontal="center" vertical="center" wrapText="1"/>
      <protection/>
    </xf>
    <xf numFmtId="10" fontId="3" fillId="0" borderId="10" xfId="57" applyNumberFormat="1" applyFont="1" applyFill="1" applyBorder="1" applyAlignment="1">
      <alignment horizontal="center" vertical="center" wrapText="1"/>
    </xf>
    <xf numFmtId="0" fontId="1" fillId="0" borderId="10" xfId="54" applyFont="1" applyFill="1" applyBorder="1" applyAlignment="1">
      <alignment horizontal="center" vertical="center" wrapText="1"/>
      <protection/>
    </xf>
    <xf numFmtId="179" fontId="2" fillId="0" borderId="0" xfId="50" applyNumberFormat="1" applyFont="1" applyAlignment="1">
      <alignment horizontal="left"/>
    </xf>
    <xf numFmtId="179" fontId="1" fillId="0" borderId="0" xfId="50" applyNumberFormat="1" applyFont="1" applyAlignment="1">
      <alignment/>
    </xf>
    <xf numFmtId="179" fontId="3" fillId="0" borderId="10" xfId="50" applyNumberFormat="1" applyFont="1" applyFill="1" applyBorder="1" applyAlignment="1">
      <alignment horizontal="center" vertical="center" wrapText="1"/>
    </xf>
    <xf numFmtId="179" fontId="1" fillId="0" borderId="0" xfId="50" applyNumberFormat="1" applyFont="1" applyFill="1" applyBorder="1" applyAlignment="1">
      <alignment horizontal="justify" vertical="justify"/>
    </xf>
    <xf numFmtId="10" fontId="2" fillId="0" borderId="0" xfId="54" applyNumberFormat="1" applyFont="1" applyAlignment="1">
      <alignment horizontal="left"/>
      <protection/>
    </xf>
    <xf numFmtId="10" fontId="1" fillId="0" borderId="0" xfId="54" applyNumberFormat="1">
      <alignment/>
      <protection/>
    </xf>
    <xf numFmtId="10" fontId="1" fillId="0" borderId="0" xfId="54" applyNumberFormat="1" applyFill="1" applyBorder="1" applyAlignment="1">
      <alignment horizontal="justify" vertical="justify"/>
      <protection/>
    </xf>
    <xf numFmtId="3" fontId="1" fillId="0" borderId="10" xfId="54" applyNumberFormat="1" applyBorder="1">
      <alignment/>
      <protection/>
    </xf>
    <xf numFmtId="179" fontId="1" fillId="0" borderId="10" xfId="50" applyNumberFormat="1" applyFont="1" applyBorder="1" applyAlignment="1">
      <alignment/>
    </xf>
    <xf numFmtId="10" fontId="1" fillId="0" borderId="10" xfId="57" applyNumberFormat="1" applyFont="1" applyBorder="1" applyAlignment="1">
      <alignment/>
    </xf>
    <xf numFmtId="9" fontId="1" fillId="0" borderId="10" xfId="57" applyFont="1" applyBorder="1" applyAlignment="1">
      <alignment/>
    </xf>
    <xf numFmtId="3" fontId="3" fillId="0" borderId="0" xfId="54" applyNumberFormat="1" applyFont="1" applyAlignment="1">
      <alignment horizontal="left"/>
      <protection/>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176" fontId="6" fillId="0" borderId="0" xfId="0" applyNumberFormat="1" applyFont="1" applyFill="1" applyBorder="1" applyAlignment="1">
      <alignment/>
    </xf>
    <xf numFmtId="3" fontId="2" fillId="0" borderId="0" xfId="0" applyNumberFormat="1" applyFont="1" applyAlignment="1">
      <alignment horizontal="left"/>
    </xf>
    <xf numFmtId="3" fontId="0" fillId="0" borderId="0" xfId="0" applyNumberFormat="1" applyAlignment="1">
      <alignment/>
    </xf>
    <xf numFmtId="176"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horizontal="left"/>
    </xf>
    <xf numFmtId="3" fontId="3" fillId="0" borderId="0" xfId="0" applyNumberFormat="1" applyFont="1" applyBorder="1" applyAlignment="1">
      <alignment/>
    </xf>
    <xf numFmtId="3" fontId="3" fillId="0" borderId="0" xfId="0" applyNumberFormat="1" applyFont="1" applyAlignment="1">
      <alignment/>
    </xf>
    <xf numFmtId="176" fontId="3" fillId="0" borderId="0" xfId="0" applyNumberFormat="1" applyFont="1" applyAlignment="1">
      <alignment/>
    </xf>
    <xf numFmtId="3" fontId="3" fillId="25" borderId="0" xfId="0" applyNumberFormat="1" applyFont="1" applyFill="1" applyAlignment="1">
      <alignment horizontal="left"/>
    </xf>
    <xf numFmtId="3" fontId="3" fillId="26" borderId="0" xfId="0" applyNumberFormat="1" applyFont="1" applyFill="1" applyAlignment="1">
      <alignment horizontal="left"/>
    </xf>
    <xf numFmtId="3" fontId="3" fillId="6" borderId="0" xfId="0" applyNumberFormat="1" applyFont="1" applyFill="1" applyAlignment="1">
      <alignment horizontal="left"/>
    </xf>
    <xf numFmtId="3" fontId="3" fillId="0" borderId="10" xfId="0" applyNumberFormat="1" applyFont="1" applyFill="1" applyBorder="1" applyAlignment="1">
      <alignment horizontal="left" vertical="center" wrapText="1"/>
    </xf>
    <xf numFmtId="3" fontId="3" fillId="0" borderId="10" xfId="0" applyNumberFormat="1" applyFont="1" applyFill="1" applyBorder="1" applyAlignment="1">
      <alignment/>
    </xf>
    <xf numFmtId="176" fontId="3" fillId="0" borderId="10" xfId="0" applyNumberFormat="1" applyFont="1" applyFill="1" applyBorder="1" applyAlignment="1">
      <alignment/>
    </xf>
    <xf numFmtId="3" fontId="3" fillId="0" borderId="11" xfId="0" applyNumberFormat="1" applyFont="1" applyFill="1" applyBorder="1" applyAlignment="1">
      <alignment/>
    </xf>
    <xf numFmtId="3" fontId="3" fillId="0" borderId="10" xfId="0" applyNumberFormat="1" applyFont="1" applyBorder="1" applyAlignment="1">
      <alignment horizontal="left"/>
    </xf>
    <xf numFmtId="3"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0" xfId="0" applyNumberFormat="1" applyFont="1" applyFill="1" applyBorder="1" applyAlignment="1">
      <alignment horizontal="left"/>
    </xf>
    <xf numFmtId="3" fontId="3" fillId="0" borderId="0" xfId="0" applyNumberFormat="1" applyFont="1" applyFill="1" applyBorder="1" applyAlignment="1">
      <alignment/>
    </xf>
    <xf numFmtId="3" fontId="8" fillId="0" borderId="10" xfId="0" applyNumberFormat="1" applyFont="1" applyFill="1" applyBorder="1" applyAlignment="1">
      <alignment/>
    </xf>
    <xf numFmtId="3" fontId="3" fillId="0" borderId="0" xfId="0" applyNumberFormat="1" applyFont="1" applyFill="1" applyBorder="1" applyAlignment="1">
      <alignment horizontal="left"/>
    </xf>
    <xf numFmtId="176" fontId="3" fillId="0" borderId="0" xfId="0" applyNumberFormat="1" applyFont="1" applyFill="1" applyBorder="1" applyAlignment="1">
      <alignment/>
    </xf>
    <xf numFmtId="3" fontId="4" fillId="0" borderId="0" xfId="0" applyNumberFormat="1" applyFont="1" applyFill="1" applyBorder="1" applyAlignment="1">
      <alignment horizontal="left"/>
    </xf>
    <xf numFmtId="3" fontId="6" fillId="0" borderId="0" xfId="0" applyNumberFormat="1" applyFont="1" applyFill="1" applyAlignment="1">
      <alignment/>
    </xf>
    <xf numFmtId="10" fontId="2" fillId="0" borderId="0" xfId="0" applyNumberFormat="1" applyFont="1" applyAlignment="1">
      <alignment horizontal="left"/>
    </xf>
    <xf numFmtId="4" fontId="0" fillId="0" borderId="0" xfId="0" applyNumberFormat="1" applyFill="1" applyBorder="1" applyAlignment="1">
      <alignment/>
    </xf>
    <xf numFmtId="3" fontId="1" fillId="0" borderId="0" xfId="0" applyNumberFormat="1" applyFont="1" applyAlignment="1">
      <alignment horizontal="left"/>
    </xf>
    <xf numFmtId="4" fontId="0" fillId="0" borderId="0" xfId="0" applyNumberFormat="1" applyAlignment="1">
      <alignment/>
    </xf>
    <xf numFmtId="10" fontId="0" fillId="0" borderId="0" xfId="0" applyNumberFormat="1" applyAlignment="1">
      <alignment/>
    </xf>
    <xf numFmtId="3" fontId="1" fillId="24" borderId="10" xfId="0" applyNumberFormat="1" applyFont="1" applyFill="1" applyBorder="1" applyAlignment="1">
      <alignment horizontal="center" vertical="center" wrapText="1"/>
    </xf>
    <xf numFmtId="3" fontId="0" fillId="0" borderId="10" xfId="0" applyNumberFormat="1" applyBorder="1" applyAlignment="1">
      <alignment/>
    </xf>
    <xf numFmtId="180" fontId="1" fillId="0" borderId="10" xfId="0" applyNumberFormat="1" applyFont="1" applyBorder="1" applyAlignment="1">
      <alignment/>
    </xf>
    <xf numFmtId="3" fontId="0" fillId="0" borderId="10" xfId="57" applyNumberFormat="1" applyFont="1" applyBorder="1" applyAlignment="1">
      <alignment/>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0" fillId="0" borderId="0" xfId="0" applyNumberFormat="1" applyAlignment="1">
      <alignment horizontal="center"/>
    </xf>
    <xf numFmtId="3" fontId="0" fillId="0" borderId="0" xfId="0" applyNumberFormat="1" applyFill="1" applyBorder="1" applyAlignment="1">
      <alignment/>
    </xf>
    <xf numFmtId="10" fontId="0" fillId="0" borderId="0" xfId="0" applyNumberFormat="1" applyFill="1" applyBorder="1" applyAlignment="1">
      <alignment/>
    </xf>
    <xf numFmtId="4" fontId="0" fillId="0" borderId="0" xfId="0" applyNumberFormat="1" applyFill="1" applyBorder="1" applyAlignment="1">
      <alignment horizontal="justify" vertical="justify"/>
    </xf>
    <xf numFmtId="4" fontId="1" fillId="0" borderId="0" xfId="0" applyNumberFormat="1" applyFont="1" applyFill="1" applyBorder="1" applyAlignment="1">
      <alignment horizontal="left"/>
    </xf>
    <xf numFmtId="3" fontId="0" fillId="0" borderId="0" xfId="0" applyNumberFormat="1" applyFill="1" applyBorder="1" applyAlignment="1">
      <alignment horizontal="justify" vertical="justify"/>
    </xf>
    <xf numFmtId="10" fontId="0" fillId="0" borderId="0" xfId="0" applyNumberFormat="1" applyFill="1" applyBorder="1" applyAlignment="1">
      <alignment horizontal="justify" vertical="justify"/>
    </xf>
    <xf numFmtId="3" fontId="4" fillId="0" borderId="0" xfId="0" applyNumberFormat="1" applyFont="1" applyAlignment="1">
      <alignment horizontal="left" vertical="justify"/>
    </xf>
    <xf numFmtId="3" fontId="0" fillId="0" borderId="0" xfId="0" applyNumberFormat="1" applyFill="1" applyBorder="1" applyAlignment="1">
      <alignment horizontal="center"/>
    </xf>
    <xf numFmtId="3" fontId="0" fillId="0" borderId="0" xfId="0" applyNumberFormat="1" applyFill="1" applyBorder="1" applyAlignment="1">
      <alignment horizontal="left"/>
    </xf>
    <xf numFmtId="3" fontId="0" fillId="0" borderId="0" xfId="0" applyNumberFormat="1" applyAlignment="1">
      <alignment horizontal="right"/>
    </xf>
    <xf numFmtId="3" fontId="0" fillId="0" borderId="0" xfId="50" applyNumberFormat="1" applyFont="1" applyAlignment="1">
      <alignment/>
    </xf>
    <xf numFmtId="4" fontId="0" fillId="0" borderId="0" xfId="50" applyNumberFormat="1" applyFont="1" applyAlignment="1">
      <alignment/>
    </xf>
    <xf numFmtId="3" fontId="2" fillId="0" borderId="0" xfId="0" applyNumberFormat="1" applyFont="1" applyAlignment="1">
      <alignment/>
    </xf>
    <xf numFmtId="3" fontId="1" fillId="0" borderId="10" xfId="0" applyNumberFormat="1" applyFont="1" applyBorder="1" applyAlignment="1">
      <alignment horizontal="justify" vertical="justify" wrapText="1"/>
    </xf>
    <xf numFmtId="3" fontId="1" fillId="0" borderId="10" xfId="50" applyNumberFormat="1" applyFont="1" applyFill="1" applyBorder="1" applyAlignment="1">
      <alignment horizontal="right" vertical="center"/>
    </xf>
    <xf numFmtId="3" fontId="1" fillId="0" borderId="10" xfId="50" applyNumberFormat="1" applyFont="1" applyFill="1" applyBorder="1" applyAlignment="1">
      <alignment horizontal="right" vertical="center" wrapText="1"/>
    </xf>
    <xf numFmtId="4" fontId="1" fillId="0" borderId="10" xfId="5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3" fontId="0" fillId="0" borderId="0" xfId="0" applyNumberFormat="1" applyAlignment="1">
      <alignment horizontal="right" vertical="center" wrapText="1"/>
    </xf>
    <xf numFmtId="3" fontId="1" fillId="14" borderId="10" xfId="0" applyNumberFormat="1" applyFont="1" applyFill="1" applyBorder="1" applyAlignment="1">
      <alignment horizontal="center"/>
    </xf>
    <xf numFmtId="3" fontId="1" fillId="19" borderId="10" xfId="0" applyNumberFormat="1" applyFont="1" applyFill="1" applyBorder="1" applyAlignment="1">
      <alignment horizontal="center"/>
    </xf>
    <xf numFmtId="3" fontId="1" fillId="8" borderId="10" xfId="0" applyNumberFormat="1" applyFont="1" applyFill="1" applyBorder="1" applyAlignment="1">
      <alignment horizontal="center"/>
    </xf>
    <xf numFmtId="3" fontId="1" fillId="27" borderId="10" xfId="0" applyNumberFormat="1" applyFont="1" applyFill="1" applyBorder="1" applyAlignment="1">
      <alignment horizontal="center"/>
    </xf>
    <xf numFmtId="3" fontId="1" fillId="11" borderId="10" xfId="0" applyNumberFormat="1" applyFont="1" applyFill="1" applyBorder="1" applyAlignment="1">
      <alignment horizontal="center"/>
    </xf>
    <xf numFmtId="4" fontId="1" fillId="20" borderId="10" xfId="0" applyNumberFormat="1" applyFont="1" applyFill="1" applyBorder="1" applyAlignment="1">
      <alignment horizontal="center"/>
    </xf>
    <xf numFmtId="3" fontId="0" fillId="0" borderId="10" xfId="0" applyNumberForma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50" applyNumberFormat="1" applyFont="1" applyBorder="1" applyAlignment="1">
      <alignment horizontal="center" vertical="center" wrapText="1"/>
    </xf>
    <xf numFmtId="4" fontId="1" fillId="0" borderId="10" xfId="50" applyNumberFormat="1" applyFont="1" applyBorder="1" applyAlignment="1">
      <alignment horizontal="center" vertical="center" wrapText="1"/>
    </xf>
    <xf numFmtId="4" fontId="1" fillId="24" borderId="10" xfId="0" applyNumberFormat="1" applyFont="1" applyFill="1" applyBorder="1" applyAlignment="1">
      <alignment horizontal="center" vertical="center" wrapText="1"/>
    </xf>
    <xf numFmtId="4" fontId="9" fillId="24" borderId="10" xfId="0" applyNumberFormat="1" applyFont="1" applyFill="1" applyBorder="1" applyAlignment="1">
      <alignment horizontal="center" vertical="center" wrapText="1"/>
    </xf>
    <xf numFmtId="3" fontId="1" fillId="24" borderId="11" xfId="0" applyNumberFormat="1" applyFont="1" applyFill="1" applyBorder="1" applyAlignment="1">
      <alignment horizontal="center" vertical="center" wrapText="1"/>
    </xf>
    <xf numFmtId="3" fontId="0" fillId="24" borderId="10" xfId="0" applyNumberFormat="1" applyFill="1" applyBorder="1" applyAlignment="1">
      <alignment horizontal="center" vertical="center" wrapText="1"/>
    </xf>
    <xf numFmtId="3" fontId="0" fillId="0" borderId="0" xfId="0" applyNumberFormat="1" applyAlignment="1">
      <alignment horizontal="center" vertical="center" wrapText="1"/>
    </xf>
    <xf numFmtId="3" fontId="1" fillId="0" borderId="10" xfId="0" applyNumberFormat="1" applyFont="1" applyBorder="1" applyAlignment="1">
      <alignment horizontal="justify" vertical="justify"/>
    </xf>
    <xf numFmtId="4" fontId="1" fillId="0" borderId="10" xfId="0" applyNumberFormat="1" applyFont="1" applyFill="1" applyBorder="1" applyAlignment="1">
      <alignment horizontal="right" vertical="center"/>
    </xf>
    <xf numFmtId="3" fontId="1" fillId="0" borderId="11" xfId="0" applyNumberFormat="1" applyFont="1" applyFill="1" applyBorder="1" applyAlignment="1">
      <alignment horizontal="right" vertical="center"/>
    </xf>
    <xf numFmtId="3" fontId="0" fillId="0" borderId="0" xfId="0" applyNumberFormat="1" applyAlignment="1">
      <alignment horizontal="right" vertical="center"/>
    </xf>
    <xf numFmtId="3" fontId="1" fillId="0" borderId="10" xfId="0" applyNumberFormat="1" applyFont="1" applyFill="1" applyBorder="1" applyAlignment="1">
      <alignment/>
    </xf>
    <xf numFmtId="1" fontId="1" fillId="0" borderId="10" xfId="0" applyNumberFormat="1" applyFont="1" applyFill="1" applyBorder="1" applyAlignment="1">
      <alignment/>
    </xf>
    <xf numFmtId="3" fontId="0" fillId="0" borderId="0" xfId="0" applyNumberFormat="1" applyFill="1" applyAlignment="1">
      <alignment horizontal="right" vertical="center"/>
    </xf>
    <xf numFmtId="3" fontId="1" fillId="0" borderId="11" xfId="50" applyNumberFormat="1" applyFont="1" applyFill="1" applyBorder="1" applyAlignment="1">
      <alignment horizontal="right" vertical="center"/>
    </xf>
    <xf numFmtId="4" fontId="1" fillId="0" borderId="10" xfId="50" applyNumberFormat="1" applyFont="1" applyFill="1" applyBorder="1" applyAlignment="1">
      <alignment horizontal="right" vertical="center"/>
    </xf>
    <xf numFmtId="3" fontId="1" fillId="0" borderId="0" xfId="0" applyNumberFormat="1" applyFont="1" applyFill="1" applyAlignment="1">
      <alignment horizontal="right" vertical="center"/>
    </xf>
    <xf numFmtId="3" fontId="1" fillId="0" borderId="12" xfId="50" applyNumberFormat="1" applyFont="1" applyFill="1" applyBorder="1" applyAlignment="1">
      <alignment horizontal="right" vertical="center"/>
    </xf>
    <xf numFmtId="3" fontId="1" fillId="0" borderId="13" xfId="0" applyNumberFormat="1" applyFont="1" applyFill="1" applyBorder="1" applyAlignment="1">
      <alignment/>
    </xf>
    <xf numFmtId="3" fontId="1" fillId="0" borderId="10" xfId="0" applyNumberFormat="1" applyFont="1" applyFill="1" applyBorder="1" applyAlignment="1">
      <alignment horizontal="right" wrapText="1"/>
    </xf>
    <xf numFmtId="3" fontId="1" fillId="0" borderId="10" xfId="50" applyNumberFormat="1" applyFont="1" applyFill="1" applyBorder="1" applyAlignment="1">
      <alignment horizontal="right"/>
    </xf>
    <xf numFmtId="3" fontId="0" fillId="0" borderId="0" xfId="0" applyNumberFormat="1" applyFill="1" applyAlignment="1">
      <alignment horizontal="right"/>
    </xf>
    <xf numFmtId="4" fontId="0" fillId="0" borderId="0" xfId="50" applyNumberFormat="1" applyFont="1" applyFill="1" applyAlignment="1">
      <alignment/>
    </xf>
    <xf numFmtId="3" fontId="0" fillId="0" borderId="0" xfId="50" applyNumberFormat="1" applyFont="1" applyFill="1" applyAlignment="1">
      <alignment/>
    </xf>
    <xf numFmtId="4" fontId="0" fillId="0" borderId="0" xfId="0" applyNumberFormat="1" applyFill="1" applyAlignment="1">
      <alignment/>
    </xf>
    <xf numFmtId="3" fontId="0" fillId="0" borderId="0" xfId="0" applyNumberFormat="1" applyFill="1" applyAlignment="1">
      <alignment/>
    </xf>
    <xf numFmtId="3" fontId="1" fillId="0" borderId="0" xfId="0" applyNumberFormat="1" applyFont="1" applyFill="1" applyAlignment="1">
      <alignment/>
    </xf>
    <xf numFmtId="4" fontId="1" fillId="0" borderId="0" xfId="0" applyNumberFormat="1" applyFont="1" applyFill="1" applyAlignment="1">
      <alignment/>
    </xf>
    <xf numFmtId="3" fontId="1" fillId="0" borderId="0" xfId="0" applyNumberFormat="1" applyFont="1" applyAlignment="1">
      <alignment/>
    </xf>
    <xf numFmtId="3" fontId="6" fillId="0" borderId="0"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3" fontId="4" fillId="0" borderId="0" xfId="54" applyNumberFormat="1" applyFont="1" applyAlignment="1">
      <alignment horizontal="left" vertical="justify" wrapText="1"/>
      <protection/>
    </xf>
    <xf numFmtId="3" fontId="4" fillId="0" borderId="0" xfId="54" applyNumberFormat="1" applyFont="1" applyAlignment="1">
      <alignment horizontal="left" vertical="justify"/>
      <protection/>
    </xf>
    <xf numFmtId="3" fontId="4" fillId="0" borderId="0" xfId="0" applyNumberFormat="1" applyFont="1" applyFill="1" applyBorder="1" applyAlignment="1">
      <alignment horizontal="left" vertical="center" wrapText="1"/>
    </xf>
    <xf numFmtId="3" fontId="3" fillId="26" borderId="11" xfId="0" applyNumberFormat="1" applyFont="1" applyFill="1" applyBorder="1" applyAlignment="1">
      <alignment horizontal="center"/>
    </xf>
    <xf numFmtId="3" fontId="3" fillId="26" borderId="14" xfId="0" applyNumberFormat="1" applyFont="1" applyFill="1" applyBorder="1" applyAlignment="1">
      <alignment horizontal="center"/>
    </xf>
    <xf numFmtId="3" fontId="3" fillId="26" borderId="15" xfId="0" applyNumberFormat="1" applyFont="1" applyFill="1" applyBorder="1" applyAlignment="1">
      <alignment horizontal="center"/>
    </xf>
    <xf numFmtId="3" fontId="3" fillId="6" borderId="10" xfId="0" applyNumberFormat="1" applyFont="1" applyFill="1" applyBorder="1" applyAlignment="1">
      <alignment horizontal="center"/>
    </xf>
    <xf numFmtId="3" fontId="3" fillId="25" borderId="11" xfId="0" applyNumberFormat="1" applyFont="1" applyFill="1" applyBorder="1" applyAlignment="1">
      <alignment horizontal="center"/>
    </xf>
    <xf numFmtId="3" fontId="3" fillId="25" borderId="14" xfId="0" applyNumberFormat="1" applyFont="1" applyFill="1" applyBorder="1" applyAlignment="1">
      <alignment horizontal="center"/>
    </xf>
    <xf numFmtId="3" fontId="3" fillId="25" borderId="15" xfId="0" applyNumberFormat="1" applyFont="1" applyFill="1" applyBorder="1" applyAlignment="1">
      <alignment horizontal="center"/>
    </xf>
    <xf numFmtId="3" fontId="3" fillId="26" borderId="11" xfId="0" applyNumberFormat="1" applyFont="1" applyFill="1" applyBorder="1" applyAlignment="1">
      <alignment/>
    </xf>
    <xf numFmtId="3" fontId="3" fillId="26" borderId="14" xfId="0" applyNumberFormat="1" applyFont="1" applyFill="1" applyBorder="1" applyAlignment="1">
      <alignment/>
    </xf>
    <xf numFmtId="3" fontId="3" fillId="26" borderId="15" xfId="0" applyNumberFormat="1" applyFont="1" applyFill="1" applyBorder="1" applyAlignment="1">
      <alignment/>
    </xf>
    <xf numFmtId="0" fontId="28" fillId="0" borderId="0" xfId="0" applyFont="1" applyAlignment="1">
      <alignment/>
    </xf>
    <xf numFmtId="3" fontId="4" fillId="0" borderId="0" xfId="0" applyNumberFormat="1" applyFont="1" applyAlignment="1">
      <alignment horizontal="left" vertical="justify"/>
    </xf>
    <xf numFmtId="3" fontId="1" fillId="14" borderId="10" xfId="0" applyNumberFormat="1" applyFont="1" applyFill="1" applyBorder="1" applyAlignment="1">
      <alignment horizontal="center"/>
    </xf>
    <xf numFmtId="3" fontId="1" fillId="19" borderId="10" xfId="0" applyNumberFormat="1" applyFont="1" applyFill="1" applyBorder="1" applyAlignment="1">
      <alignment horizontal="center"/>
    </xf>
    <xf numFmtId="3" fontId="1" fillId="8" borderId="10" xfId="0" applyNumberFormat="1" applyFont="1" applyFill="1" applyBorder="1" applyAlignment="1">
      <alignment horizontal="center"/>
    </xf>
    <xf numFmtId="3" fontId="1" fillId="27" borderId="10" xfId="0" applyNumberFormat="1"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58</xdr:row>
      <xdr:rowOff>0</xdr:rowOff>
    </xdr:from>
    <xdr:ext cx="9525" cy="9525"/>
    <xdr:sp>
      <xdr:nvSpPr>
        <xdr:cNvPr id="1" name="AutoShape 1" descr="http://e1.mc532.mail.yahoo.com/mc/mail?cmd=cookie.setnonjs&amp;.rand=33812312&amp;mcrumb=vVNxOmFCHrp"/>
        <xdr:cNvSpPr>
          <a:spLocks noChangeAspect="1"/>
        </xdr:cNvSpPr>
      </xdr:nvSpPr>
      <xdr:spPr>
        <a:xfrm>
          <a:off x="0" y="1122997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np.gov.co/PortalWeb/Programas/Agriculturapecuarioforestalpescaycaza/Estad&#237;sticasdelSectorAgropecuario/Informaci&#243;nAgr&#237;cola/tabid/437/Default.aspx%20(Consultado10%20de%20Abril%20de%202009)"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books.google.com.co/books?id=nBYU2lozqwkC&amp;pg=PA74&amp;lpg=PA73&amp;ots=-vOG-,9DdJ1&amp;dq=produccion+carne+1958+colombia#v=onepage&amp;q=&amp;f=false,comprende%20precio%20porcino%20de%20los%20a&#241;os%201965-1979,%20" TargetMode="External" /><Relationship Id="rId2" Type="http://schemas.openxmlformats.org/officeDocument/2006/relationships/hyperlink" Target="http://www.porcicol.org.co/dataFiles/informesEconomicos/Producci%F3nNacionalCarne1977-2006.pdf%20(CONSULTADO%20EL%2018%20DE%20JUNIO%20DE%202009),%20Produccion%20de%20Porcinos%20%201977-2006" TargetMode="External" /><Relationship Id="rId3" Type="http://schemas.openxmlformats.org/officeDocument/2006/relationships/hyperlink" Target="http://www.fenavi.org/fenavi/estadisticas-produccion-avicola-pub.php?idm=113,%20%20FEDERACI&#211;N%20NACIONAL%20DE%20AVICULTORES%20DE%20COLOMBIA%20(CONSULTADO%20EL%2011%20DE%20JUNIO%20DE%202009),%20Produccion%20de%20Pollo%201970-2006"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zoomScalePageLayoutView="0" workbookViewId="0" topLeftCell="A1">
      <selection activeCell="A1" sqref="A1:J63"/>
    </sheetView>
  </sheetViews>
  <sheetFormatPr defaultColWidth="11.421875" defaultRowHeight="15"/>
  <sheetData>
    <row r="1" ht="14.25">
      <c r="A1" t="s">
        <v>69</v>
      </c>
    </row>
    <row r="2" spans="1:10" ht="14.25">
      <c r="A2" s="2" t="s">
        <v>0</v>
      </c>
      <c r="B2" s="2"/>
      <c r="C2" s="2"/>
      <c r="D2" s="2"/>
      <c r="E2" s="13"/>
      <c r="F2" s="13"/>
      <c r="G2" s="17"/>
      <c r="H2" s="2"/>
      <c r="I2" s="2"/>
      <c r="J2" s="2"/>
    </row>
    <row r="3" spans="1:10" ht="14.25">
      <c r="A3" s="2" t="s">
        <v>1</v>
      </c>
      <c r="B3" s="2"/>
      <c r="C3" s="2"/>
      <c r="D3" s="2"/>
      <c r="E3" s="13"/>
      <c r="F3" s="13"/>
      <c r="G3" s="17"/>
      <c r="H3" s="2"/>
      <c r="I3" s="2"/>
      <c r="J3" s="2"/>
    </row>
    <row r="4" spans="1:10" ht="14.25">
      <c r="A4" s="2" t="s">
        <v>2</v>
      </c>
      <c r="B4" s="2"/>
      <c r="C4" s="2"/>
      <c r="D4" s="2"/>
      <c r="E4" s="13"/>
      <c r="F4" s="13"/>
      <c r="G4" s="17"/>
      <c r="H4" s="2"/>
      <c r="I4" s="2"/>
      <c r="J4" s="2"/>
    </row>
    <row r="5" spans="1:10" ht="14.25">
      <c r="A5" s="24" t="s">
        <v>3</v>
      </c>
      <c r="B5" s="1"/>
      <c r="C5" s="8"/>
      <c r="D5" s="8"/>
      <c r="E5" s="14"/>
      <c r="F5" s="14"/>
      <c r="G5" s="18"/>
      <c r="H5" s="1"/>
      <c r="I5" s="1"/>
      <c r="J5" s="1"/>
    </row>
    <row r="6" spans="1:10" ht="14.25">
      <c r="A6" s="24" t="s">
        <v>4</v>
      </c>
      <c r="B6" s="1"/>
      <c r="C6" s="8"/>
      <c r="D6" s="8"/>
      <c r="E6" s="14"/>
      <c r="F6" s="14"/>
      <c r="G6" s="18"/>
      <c r="H6" s="1"/>
      <c r="I6" s="1"/>
      <c r="J6" s="1"/>
    </row>
    <row r="7" spans="1:10" ht="14.25">
      <c r="A7" s="5" t="s">
        <v>5</v>
      </c>
      <c r="B7" s="7">
        <v>11137.0117</v>
      </c>
      <c r="C7" s="20">
        <v>3784.9516110266172</v>
      </c>
      <c r="D7" s="20">
        <v>2356.12734623323</v>
      </c>
      <c r="E7" s="21">
        <v>1129.0449958335116</v>
      </c>
      <c r="F7" s="21">
        <v>299.77926895987594</v>
      </c>
      <c r="G7" s="22">
        <v>0.33985342863800866</v>
      </c>
      <c r="H7" s="23">
        <v>0.6224986706221489</v>
      </c>
      <c r="I7" s="23">
        <v>0.298298396350508</v>
      </c>
      <c r="J7" s="23">
        <v>0.0792029330273432</v>
      </c>
    </row>
    <row r="8" spans="1:10" ht="78.75">
      <c r="A8" s="10" t="s">
        <v>6</v>
      </c>
      <c r="B8" s="12" t="s">
        <v>263</v>
      </c>
      <c r="C8" s="10" t="s">
        <v>7</v>
      </c>
      <c r="D8" s="10" t="s">
        <v>8</v>
      </c>
      <c r="E8" s="15" t="s">
        <v>9</v>
      </c>
      <c r="F8" s="15" t="s">
        <v>10</v>
      </c>
      <c r="G8" s="11" t="s">
        <v>11</v>
      </c>
      <c r="H8" s="11" t="s">
        <v>12</v>
      </c>
      <c r="I8" s="11" t="s">
        <v>13</v>
      </c>
      <c r="J8" s="11" t="s">
        <v>14</v>
      </c>
    </row>
    <row r="9" spans="1:10" ht="14.25">
      <c r="A9" s="5" t="s">
        <v>15</v>
      </c>
      <c r="B9" s="7">
        <v>11935.1492</v>
      </c>
      <c r="C9" s="20">
        <v>3890.634958467086</v>
      </c>
      <c r="D9" s="20">
        <v>2287.540065276108</v>
      </c>
      <c r="E9" s="21">
        <v>1287.9264570458884</v>
      </c>
      <c r="F9" s="21">
        <v>315.1684361450894</v>
      </c>
      <c r="G9" s="22">
        <v>0.32598125865632965</v>
      </c>
      <c r="H9" s="23">
        <v>0.5879606001837296</v>
      </c>
      <c r="I9" s="23">
        <v>0.3310324589159947</v>
      </c>
      <c r="J9" s="23">
        <v>0.08100694090027559</v>
      </c>
    </row>
    <row r="10" spans="1:10" ht="14.25">
      <c r="A10" s="5" t="s">
        <v>16</v>
      </c>
      <c r="B10" s="7">
        <v>12413.4426</v>
      </c>
      <c r="C10" s="20">
        <v>3872.952458330575</v>
      </c>
      <c r="D10" s="20">
        <v>2155.596594558814</v>
      </c>
      <c r="E10" s="21">
        <v>1388.7209657575959</v>
      </c>
      <c r="F10" s="21">
        <v>328.6348980141656</v>
      </c>
      <c r="G10" s="22">
        <v>0.31199664614637806</v>
      </c>
      <c r="H10" s="23">
        <v>0.5565770862800566</v>
      </c>
      <c r="I10" s="23">
        <v>0.3585690711928336</v>
      </c>
      <c r="J10" s="23">
        <v>0.08485384252710985</v>
      </c>
    </row>
    <row r="11" spans="1:10" ht="14.25">
      <c r="A11" s="5" t="s">
        <v>17</v>
      </c>
      <c r="B11" s="7">
        <v>13051.1677</v>
      </c>
      <c r="C11" s="20">
        <v>3975.0355538709005</v>
      </c>
      <c r="D11" s="20">
        <v>2278.5381985670033</v>
      </c>
      <c r="E11" s="21">
        <v>1320.2997102889917</v>
      </c>
      <c r="F11" s="21">
        <v>376.19764501490545</v>
      </c>
      <c r="G11" s="22">
        <v>0.30457317270322876</v>
      </c>
      <c r="H11" s="23">
        <v>0.573212029851697</v>
      </c>
      <c r="I11" s="23">
        <v>0.332147899659232</v>
      </c>
      <c r="J11" s="23">
        <v>0.09464007048907101</v>
      </c>
    </row>
    <row r="12" spans="1:10" ht="14.25">
      <c r="A12" s="5" t="s">
        <v>18</v>
      </c>
      <c r="B12" s="7">
        <v>13734.5321</v>
      </c>
      <c r="C12" s="20">
        <v>3954.771639703992</v>
      </c>
      <c r="D12" s="20">
        <v>2268.514780104287</v>
      </c>
      <c r="E12" s="21">
        <v>1336.1910732013587</v>
      </c>
      <c r="F12" s="21">
        <v>350.06578639834567</v>
      </c>
      <c r="G12" s="22">
        <v>0.2879436744484359</v>
      </c>
      <c r="H12" s="23">
        <v>0.5736146070558151</v>
      </c>
      <c r="I12" s="23">
        <v>0.33786807303527905</v>
      </c>
      <c r="J12" s="23">
        <v>0.08851731990890566</v>
      </c>
    </row>
    <row r="13" spans="1:10" ht="14.25">
      <c r="A13" s="5" t="s">
        <v>19</v>
      </c>
      <c r="B13" s="7">
        <v>14175.2359</v>
      </c>
      <c r="C13" s="20">
        <v>3965.667923989008</v>
      </c>
      <c r="D13" s="20">
        <v>2297.9007799819665</v>
      </c>
      <c r="E13" s="21">
        <v>1303.7048811401298</v>
      </c>
      <c r="F13" s="21">
        <v>364.0622628669118</v>
      </c>
      <c r="G13" s="22">
        <v>0.2797602771456529</v>
      </c>
      <c r="H13" s="23">
        <v>0.5794486134558996</v>
      </c>
      <c r="I13" s="23">
        <v>0.3287478694960298</v>
      </c>
      <c r="J13" s="23">
        <v>0.09180351704807063</v>
      </c>
    </row>
    <row r="14" spans="1:10" ht="14.25">
      <c r="A14" s="5" t="s">
        <v>20</v>
      </c>
      <c r="B14" s="7">
        <v>15030.175142511993</v>
      </c>
      <c r="C14" s="20">
        <v>4531.203258729362</v>
      </c>
      <c r="D14" s="20">
        <v>2832.2117191506873</v>
      </c>
      <c r="E14" s="21">
        <v>1339.0802165609243</v>
      </c>
      <c r="F14" s="21">
        <v>359.9113230177508</v>
      </c>
      <c r="G14" s="22">
        <v>0.3014737496912535</v>
      </c>
      <c r="H14" s="23">
        <v>0.6250462752237901</v>
      </c>
      <c r="I14" s="23">
        <v>0.2955241996662116</v>
      </c>
      <c r="J14" s="23">
        <v>0.0794295251099985</v>
      </c>
    </row>
    <row r="15" spans="1:10" ht="14.25">
      <c r="A15" s="5" t="s">
        <v>21</v>
      </c>
      <c r="B15" s="7">
        <v>15633.714290262951</v>
      </c>
      <c r="C15" s="20">
        <v>4412.967123284969</v>
      </c>
      <c r="D15" s="20">
        <v>2530.7105358589383</v>
      </c>
      <c r="E15" s="21">
        <v>1478.989961565422</v>
      </c>
      <c r="F15" s="21">
        <v>403.26662586060854</v>
      </c>
      <c r="G15" s="22">
        <v>0.28227246841996273</v>
      </c>
      <c r="H15" s="23">
        <v>0.5734714230037369</v>
      </c>
      <c r="I15" s="23">
        <v>0.3351463811641716</v>
      </c>
      <c r="J15" s="23">
        <v>0.09138219583209152</v>
      </c>
    </row>
    <row r="16" spans="1:10" ht="14.25">
      <c r="A16" s="5" t="s">
        <v>22</v>
      </c>
      <c r="B16" s="7">
        <v>16503.577074483685</v>
      </c>
      <c r="C16" s="20">
        <v>4536.110353220383</v>
      </c>
      <c r="D16" s="20">
        <v>2609.2320854723225</v>
      </c>
      <c r="E16" s="21">
        <v>1495.5639698173875</v>
      </c>
      <c r="F16" s="21">
        <v>431.3142979306736</v>
      </c>
      <c r="G16" s="22">
        <v>0.27485619225141805</v>
      </c>
      <c r="H16" s="23">
        <v>0.5752135380965576</v>
      </c>
      <c r="I16" s="23">
        <v>0.32970184879995723</v>
      </c>
      <c r="J16" s="23">
        <v>0.09508461310348516</v>
      </c>
    </row>
    <row r="17" spans="1:10" ht="14.25">
      <c r="A17" s="5" t="s">
        <v>23</v>
      </c>
      <c r="B17" s="7">
        <v>17115.70763621509</v>
      </c>
      <c r="C17" s="20">
        <v>4668.229735646608</v>
      </c>
      <c r="D17" s="20">
        <v>2641.382951750629</v>
      </c>
      <c r="E17" s="21">
        <v>1553.7868599071</v>
      </c>
      <c r="F17" s="21">
        <v>473.059923988878</v>
      </c>
      <c r="G17" s="22">
        <v>0.27274535385081655</v>
      </c>
      <c r="H17" s="23">
        <v>0.5658211144967922</v>
      </c>
      <c r="I17" s="23">
        <v>0.33284284362493594</v>
      </c>
      <c r="J17" s="23">
        <v>0.10133604187827172</v>
      </c>
    </row>
    <row r="18" spans="1:10" ht="14.25">
      <c r="A18" s="5" t="s">
        <v>24</v>
      </c>
      <c r="B18" s="7">
        <v>18185.91947282782</v>
      </c>
      <c r="C18" s="20">
        <v>4943.779500796102</v>
      </c>
      <c r="D18" s="20">
        <v>2860.831917331548</v>
      </c>
      <c r="E18" s="21">
        <v>1577.2327915155363</v>
      </c>
      <c r="F18" s="21">
        <v>505.7147919490176</v>
      </c>
      <c r="G18" s="22">
        <v>0.27184655184373635</v>
      </c>
      <c r="H18" s="23">
        <v>0.5786730409135086</v>
      </c>
      <c r="I18" s="23">
        <v>0.31903380627342964</v>
      </c>
      <c r="J18" s="23">
        <v>0.1022931528130617</v>
      </c>
    </row>
    <row r="19" spans="1:10" ht="14.25">
      <c r="A19" s="5" t="s">
        <v>25</v>
      </c>
      <c r="B19" s="7">
        <v>19338.689797368457</v>
      </c>
      <c r="C19" s="20">
        <v>5105.655490823373</v>
      </c>
      <c r="D19" s="20">
        <v>2893.885957364248</v>
      </c>
      <c r="E19" s="21">
        <v>1644.0535040628706</v>
      </c>
      <c r="F19" s="21">
        <v>567.716029396254</v>
      </c>
      <c r="G19" s="22">
        <v>0.2640124819375371</v>
      </c>
      <c r="H19" s="23">
        <v>0.5668000832734525</v>
      </c>
      <c r="I19" s="23">
        <v>0.322006352958558</v>
      </c>
      <c r="J19" s="23">
        <v>0.11119356376798942</v>
      </c>
    </row>
    <row r="20" spans="1:10" ht="14.25">
      <c r="A20" s="5" t="s">
        <v>26</v>
      </c>
      <c r="B20" s="7">
        <v>20640.50409060478</v>
      </c>
      <c r="C20" s="20">
        <v>5130.712433729598</v>
      </c>
      <c r="D20" s="20">
        <v>2889.85401895807</v>
      </c>
      <c r="E20" s="21">
        <v>1679.9792069949265</v>
      </c>
      <c r="F20" s="21">
        <v>560.8792077766022</v>
      </c>
      <c r="G20" s="22">
        <v>0.24857495782116168</v>
      </c>
      <c r="H20" s="23">
        <v>0.563246148811616</v>
      </c>
      <c r="I20" s="23">
        <v>0.32743585392754554</v>
      </c>
      <c r="J20" s="23">
        <v>0.1093179972608385</v>
      </c>
    </row>
    <row r="21" spans="1:10" ht="14.25">
      <c r="A21" s="5" t="s">
        <v>27</v>
      </c>
      <c r="B21" s="7">
        <v>21929.433413432547</v>
      </c>
      <c r="C21" s="20">
        <v>5262.243554744284</v>
      </c>
      <c r="D21" s="20">
        <v>2858.296630829028</v>
      </c>
      <c r="E21" s="21">
        <v>1860.7462342867811</v>
      </c>
      <c r="F21" s="21">
        <v>543.2006896284744</v>
      </c>
      <c r="G21" s="22">
        <v>0.23996258615240715</v>
      </c>
      <c r="H21" s="23">
        <v>0.5431707219731537</v>
      </c>
      <c r="I21" s="23">
        <v>0.3536032140909151</v>
      </c>
      <c r="J21" s="23">
        <v>0.10322606393593102</v>
      </c>
    </row>
    <row r="22" spans="1:10" ht="14.25">
      <c r="A22" s="5" t="s">
        <v>28</v>
      </c>
      <c r="B22" s="7">
        <v>23673.533219466284</v>
      </c>
      <c r="C22" s="20">
        <v>5778.2662844214865</v>
      </c>
      <c r="D22" s="20">
        <v>3182.9736007630354</v>
      </c>
      <c r="E22" s="21">
        <v>2050.7142246868093</v>
      </c>
      <c r="F22" s="21">
        <v>544.5784589716422</v>
      </c>
      <c r="G22" s="22">
        <v>0.24408127975042318</v>
      </c>
      <c r="H22" s="23">
        <v>0.5508527028850335</v>
      </c>
      <c r="I22" s="23">
        <v>0.3549013014882412</v>
      </c>
      <c r="J22" s="23">
        <v>0.0942459956267254</v>
      </c>
    </row>
    <row r="23" spans="1:10" ht="14.25">
      <c r="A23" s="5" t="s">
        <v>29</v>
      </c>
      <c r="B23" s="7">
        <v>25319.73987746033</v>
      </c>
      <c r="C23" s="20">
        <v>6542.696308600391</v>
      </c>
      <c r="D23" s="20">
        <v>3674.04011389406</v>
      </c>
      <c r="E23" s="21">
        <v>2339.2239482786636</v>
      </c>
      <c r="F23" s="21">
        <v>529.4322464276664</v>
      </c>
      <c r="G23" s="22">
        <v>0.2584029828215063</v>
      </c>
      <c r="H23" s="23">
        <v>0.5615483190110054</v>
      </c>
      <c r="I23" s="23">
        <v>0.35753209960299515</v>
      </c>
      <c r="J23" s="23">
        <v>0.08091958138599929</v>
      </c>
    </row>
    <row r="24" spans="1:10" ht="14.25">
      <c r="A24" s="5" t="s">
        <v>30</v>
      </c>
      <c r="B24" s="7">
        <v>26947.693326878503</v>
      </c>
      <c r="C24" s="20">
        <v>6861.616587706452</v>
      </c>
      <c r="D24" s="20">
        <v>3773.8891232385495</v>
      </c>
      <c r="E24" s="21">
        <v>2401.565805697259</v>
      </c>
      <c r="F24" s="21">
        <v>686.1616587706453</v>
      </c>
      <c r="G24" s="22">
        <v>0.2546272330055966</v>
      </c>
      <c r="H24" s="23">
        <v>0.5500000000000002</v>
      </c>
      <c r="I24" s="23">
        <v>0.3500000000000001</v>
      </c>
      <c r="J24" s="23">
        <v>0.10000000000000002</v>
      </c>
    </row>
    <row r="25" spans="1:10" ht="14.25">
      <c r="A25" s="5" t="s">
        <v>31</v>
      </c>
      <c r="B25" s="7">
        <v>27773.600263132146</v>
      </c>
      <c r="C25" s="20">
        <v>7553.254515846923</v>
      </c>
      <c r="D25" s="20">
        <v>3852.579314815348</v>
      </c>
      <c r="E25" s="21">
        <v>2663.629949448638</v>
      </c>
      <c r="F25" s="21">
        <v>1037.0452515829365</v>
      </c>
      <c r="G25" s="22">
        <v>0.2719580624868945</v>
      </c>
      <c r="H25" s="23">
        <v>0.5100555405266084</v>
      </c>
      <c r="I25" s="23">
        <v>0.3526466563334088</v>
      </c>
      <c r="J25" s="23">
        <v>0.13729780313998274</v>
      </c>
    </row>
    <row r="26" spans="1:10" ht="14.25">
      <c r="A26" s="5" t="s">
        <v>32</v>
      </c>
      <c r="B26" s="7">
        <v>29272.79640957453</v>
      </c>
      <c r="C26" s="20">
        <v>7872.569465054927</v>
      </c>
      <c r="D26" s="20">
        <v>4106.008276575947</v>
      </c>
      <c r="E26" s="21">
        <v>2806.998916026028</v>
      </c>
      <c r="F26" s="21">
        <v>959.5622724529527</v>
      </c>
      <c r="G26" s="22">
        <v>0.26893807325083474</v>
      </c>
      <c r="H26" s="23">
        <v>0.5215588499792678</v>
      </c>
      <c r="I26" s="23">
        <v>0.3565543535037507</v>
      </c>
      <c r="J26" s="23">
        <v>0.12188679651698162</v>
      </c>
    </row>
    <row r="27" spans="1:10" ht="14.25">
      <c r="A27" s="5" t="s">
        <v>33</v>
      </c>
      <c r="B27" s="7">
        <v>30701.21728990402</v>
      </c>
      <c r="C27" s="20">
        <v>8694.716076890052</v>
      </c>
      <c r="D27" s="20">
        <v>4756.068677988523</v>
      </c>
      <c r="E27" s="21">
        <v>2857.5019433168554</v>
      </c>
      <c r="F27" s="21">
        <v>1081.145455584673</v>
      </c>
      <c r="G27" s="22">
        <v>0.2832042780189461</v>
      </c>
      <c r="H27" s="23">
        <v>0.5470067838822041</v>
      </c>
      <c r="I27" s="23">
        <v>0.32864810283016554</v>
      </c>
      <c r="J27" s="23">
        <v>0.12434511328763019</v>
      </c>
    </row>
    <row r="28" spans="1:10" ht="14.25">
      <c r="A28" s="5" t="s">
        <v>34</v>
      </c>
      <c r="B28" s="7">
        <v>33497.93478046529</v>
      </c>
      <c r="C28" s="20">
        <v>8938.470705034708</v>
      </c>
      <c r="D28" s="20">
        <v>4545.512209179086</v>
      </c>
      <c r="E28" s="21">
        <v>3078.760598847788</v>
      </c>
      <c r="F28" s="21">
        <v>1314.1978970078337</v>
      </c>
      <c r="G28" s="22">
        <v>0.2668364710724579</v>
      </c>
      <c r="H28" s="23">
        <v>0.5085335466411238</v>
      </c>
      <c r="I28" s="23">
        <v>0.3444393006863732</v>
      </c>
      <c r="J28" s="23">
        <v>0.14702715267250302</v>
      </c>
    </row>
    <row r="29" spans="1:10" ht="14.25">
      <c r="A29" s="5" t="s">
        <v>35</v>
      </c>
      <c r="B29" s="7">
        <v>35512.375010400225</v>
      </c>
      <c r="C29" s="20">
        <v>8738.202100160377</v>
      </c>
      <c r="D29" s="20">
        <v>4381.972711535192</v>
      </c>
      <c r="E29" s="21">
        <v>3062.9598778237164</v>
      </c>
      <c r="F29" s="21">
        <v>1293.2695108014686</v>
      </c>
      <c r="G29" s="22">
        <v>0.2460607632579147</v>
      </c>
      <c r="H29" s="23">
        <v>0.5014730331603073</v>
      </c>
      <c r="I29" s="23">
        <v>0.35052518157797014</v>
      </c>
      <c r="J29" s="23">
        <v>0.1480017852617225</v>
      </c>
    </row>
    <row r="30" spans="1:10" ht="14.25">
      <c r="A30" s="5" t="s">
        <v>36</v>
      </c>
      <c r="B30" s="7">
        <v>37234.398232837</v>
      </c>
      <c r="C30" s="20">
        <v>6702.721422243268</v>
      </c>
      <c r="D30" s="20">
        <v>2748.1157831197393</v>
      </c>
      <c r="E30" s="21">
        <v>2614.061354674874</v>
      </c>
      <c r="F30" s="21">
        <v>1340.5442844486536</v>
      </c>
      <c r="G30" s="22">
        <v>0.18001422717588436</v>
      </c>
      <c r="H30" s="23">
        <v>0.4099999999999999</v>
      </c>
      <c r="I30" s="23">
        <v>0.38999999999999996</v>
      </c>
      <c r="J30" s="23">
        <v>0.2</v>
      </c>
    </row>
    <row r="31" spans="1:10" ht="14.25">
      <c r="A31" s="5" t="s">
        <v>37</v>
      </c>
      <c r="B31" s="7">
        <v>38422.74747246973</v>
      </c>
      <c r="C31" s="20">
        <v>6798.10360369859</v>
      </c>
      <c r="D31" s="20">
        <v>2751.872338777189</v>
      </c>
      <c r="E31" s="21">
        <v>2691.369216704271</v>
      </c>
      <c r="F31" s="21">
        <v>1354.8620482171293</v>
      </c>
      <c r="G31" s="22">
        <v>0.17692913835923618</v>
      </c>
      <c r="H31" s="23">
        <v>0.40479999999999994</v>
      </c>
      <c r="I31" s="23">
        <v>0.39589999999999986</v>
      </c>
      <c r="J31" s="23">
        <v>0.19930000000000006</v>
      </c>
    </row>
    <row r="32" spans="1:10" ht="14.25">
      <c r="A32" s="5" t="s">
        <v>38</v>
      </c>
      <c r="B32" s="7">
        <v>39046.37908847043</v>
      </c>
      <c r="C32" s="20">
        <v>6678.459254859022</v>
      </c>
      <c r="D32" s="20">
        <v>2660.030321210348</v>
      </c>
      <c r="E32" s="21">
        <v>2715.4615330256784</v>
      </c>
      <c r="F32" s="21">
        <v>1302.9674006229948</v>
      </c>
      <c r="G32" s="22">
        <v>0.17103914398124126</v>
      </c>
      <c r="H32" s="23">
        <v>0.3983</v>
      </c>
      <c r="I32" s="23">
        <v>0.4066</v>
      </c>
      <c r="J32" s="23">
        <v>0.19509999999999994</v>
      </c>
    </row>
    <row r="33" spans="1:10" ht="14.25">
      <c r="A33" s="5" t="s">
        <v>39</v>
      </c>
      <c r="B33" s="7">
        <v>40002.62768571442</v>
      </c>
      <c r="C33" s="20">
        <v>6798.44715559376</v>
      </c>
      <c r="D33" s="20">
        <v>2671.109887432789</v>
      </c>
      <c r="E33" s="21">
        <v>2739.094358988726</v>
      </c>
      <c r="F33" s="21">
        <v>1388.2429091722456</v>
      </c>
      <c r="G33" s="22">
        <v>0.16995001450921174</v>
      </c>
      <c r="H33" s="23">
        <v>0.39290000000000014</v>
      </c>
      <c r="I33" s="23">
        <v>0.40290000000000004</v>
      </c>
      <c r="J33" s="23">
        <v>0.2042</v>
      </c>
    </row>
    <row r="34" spans="1:10" ht="14.25">
      <c r="A34" s="5" t="s">
        <v>40</v>
      </c>
      <c r="B34" s="7">
        <v>41485.47118579475</v>
      </c>
      <c r="C34" s="20">
        <v>6563.651935084026</v>
      </c>
      <c r="D34" s="20">
        <v>2615.6152961309845</v>
      </c>
      <c r="E34" s="21">
        <v>2744.262874058631</v>
      </c>
      <c r="F34" s="21">
        <v>1203.7737648944099</v>
      </c>
      <c r="G34" s="22">
        <v>0.15821567762092864</v>
      </c>
      <c r="H34" s="23">
        <v>0.3985</v>
      </c>
      <c r="I34" s="23">
        <v>0.41809999999999997</v>
      </c>
      <c r="J34" s="23">
        <v>0.18339999999999992</v>
      </c>
    </row>
    <row r="35" spans="1:10" ht="14.25">
      <c r="A35" s="5" t="s">
        <v>41</v>
      </c>
      <c r="B35" s="7">
        <v>43003.16848612768</v>
      </c>
      <c r="C35" s="20">
        <v>6572.687160731093</v>
      </c>
      <c r="D35" s="20">
        <v>2640.905701181753</v>
      </c>
      <c r="E35" s="21">
        <v>2797.3356556071526</v>
      </c>
      <c r="F35" s="21">
        <v>1134.4458039421868</v>
      </c>
      <c r="G35" s="22">
        <v>0.1528419275163728</v>
      </c>
      <c r="H35" s="23">
        <v>0.4018</v>
      </c>
      <c r="I35" s="23">
        <v>0.4255999999999999</v>
      </c>
      <c r="J35" s="23">
        <v>0.1726</v>
      </c>
    </row>
    <row r="36" spans="1:10" ht="14.25">
      <c r="A36" s="5" t="s">
        <v>42</v>
      </c>
      <c r="B36" s="7">
        <v>45701.67078353791</v>
      </c>
      <c r="C36" s="20">
        <v>7114.786063573892</v>
      </c>
      <c r="D36" s="20">
        <v>2899.986799512719</v>
      </c>
      <c r="E36" s="21">
        <v>3059.3580073367734</v>
      </c>
      <c r="F36" s="21">
        <v>1155.4412567244003</v>
      </c>
      <c r="G36" s="22">
        <v>0.15567890498516943</v>
      </c>
      <c r="H36" s="23">
        <v>0.4076000000000001</v>
      </c>
      <c r="I36" s="23">
        <v>0.43</v>
      </c>
      <c r="J36" s="23">
        <v>0.16240000000000004</v>
      </c>
    </row>
    <row r="37" spans="1:10" ht="14.25">
      <c r="A37" s="5" t="s">
        <v>43</v>
      </c>
      <c r="B37" s="7">
        <v>48442.599028208</v>
      </c>
      <c r="C37" s="20">
        <v>7692.700149127762</v>
      </c>
      <c r="D37" s="20">
        <v>3080.1571397107555</v>
      </c>
      <c r="E37" s="21">
        <v>3246.3194629319155</v>
      </c>
      <c r="F37" s="21">
        <v>1366.2235464850912</v>
      </c>
      <c r="G37" s="22">
        <v>0.15880031838606187</v>
      </c>
      <c r="H37" s="23">
        <v>0.4003999999999999</v>
      </c>
      <c r="I37" s="23">
        <v>0.422</v>
      </c>
      <c r="J37" s="23">
        <v>0.1776000000000001</v>
      </c>
    </row>
    <row r="38" spans="1:10" ht="14.25">
      <c r="A38" s="5" t="s">
        <v>44</v>
      </c>
      <c r="B38" s="7">
        <v>50839.26655019447</v>
      </c>
      <c r="C38" s="20">
        <v>7447.321365810249</v>
      </c>
      <c r="D38" s="20">
        <v>3007.2283675141784</v>
      </c>
      <c r="E38" s="21">
        <v>3234.371669171391</v>
      </c>
      <c r="F38" s="21">
        <v>1205.7213291246794</v>
      </c>
      <c r="G38" s="22">
        <v>0.14648758471874063</v>
      </c>
      <c r="H38" s="23">
        <v>0.4038</v>
      </c>
      <c r="I38" s="23">
        <v>0.4343</v>
      </c>
      <c r="J38" s="23">
        <v>0.16190000000000002</v>
      </c>
    </row>
    <row r="39" spans="1:10" ht="14.25">
      <c r="A39" s="5" t="s">
        <v>45</v>
      </c>
      <c r="B39" s="7">
        <v>52841.62311236298</v>
      </c>
      <c r="C39" s="20">
        <v>7417.871331720989</v>
      </c>
      <c r="D39" s="20">
        <v>3059.871924334908</v>
      </c>
      <c r="E39" s="21">
        <v>3246.060494761105</v>
      </c>
      <c r="F39" s="21">
        <v>1111.9389126249764</v>
      </c>
      <c r="G39" s="22">
        <v>0.14037932400273834</v>
      </c>
      <c r="H39" s="23">
        <v>0.4125</v>
      </c>
      <c r="I39" s="23">
        <v>0.43760000000000004</v>
      </c>
      <c r="J39" s="23">
        <v>0.14990000000000003</v>
      </c>
    </row>
    <row r="40" spans="1:10" ht="14.25">
      <c r="A40" s="5" t="s">
        <v>46</v>
      </c>
      <c r="B40" s="7">
        <v>56873.93</v>
      </c>
      <c r="C40" s="20">
        <v>7772.70500787822</v>
      </c>
      <c r="D40" s="20">
        <v>3154.1636921969816</v>
      </c>
      <c r="E40" s="21">
        <v>3297.1814643419416</v>
      </c>
      <c r="F40" s="21">
        <v>1321.3598513392974</v>
      </c>
      <c r="G40" s="22">
        <v>0.13666551630735244</v>
      </c>
      <c r="H40" s="23">
        <v>0.4058</v>
      </c>
      <c r="I40" s="23">
        <v>0.4242000000000001</v>
      </c>
      <c r="J40" s="23">
        <v>0.16999999999999998</v>
      </c>
    </row>
    <row r="41" spans="1:10" ht="14.25">
      <c r="A41" s="5" t="s">
        <v>47</v>
      </c>
      <c r="B41" s="7">
        <v>58222.935</v>
      </c>
      <c r="C41" s="20">
        <v>8312.505973479078</v>
      </c>
      <c r="D41" s="20">
        <v>3295.9086184844546</v>
      </c>
      <c r="E41" s="21">
        <v>3497.9025136399964</v>
      </c>
      <c r="F41" s="21">
        <v>1518.694841354627</v>
      </c>
      <c r="G41" s="22">
        <v>0.14277030131646706</v>
      </c>
      <c r="H41" s="23">
        <v>0.3965</v>
      </c>
      <c r="I41" s="23">
        <v>0.42080000000000006</v>
      </c>
      <c r="J41" s="23">
        <v>0.18269999999999995</v>
      </c>
    </row>
    <row r="42" spans="1:10" ht="14.25">
      <c r="A42" s="5" t="s">
        <v>48</v>
      </c>
      <c r="B42" s="7">
        <v>60757.528</v>
      </c>
      <c r="C42" s="20">
        <v>7934.256913386185</v>
      </c>
      <c r="D42" s="20">
        <v>3110.228710047385</v>
      </c>
      <c r="E42" s="21">
        <v>3356.1906743623563</v>
      </c>
      <c r="F42" s="21">
        <v>1467.8375289764438</v>
      </c>
      <c r="G42" s="22">
        <v>0.13058886980040046</v>
      </c>
      <c r="H42" s="23">
        <v>0.39200000000000007</v>
      </c>
      <c r="I42" s="23">
        <v>0.423</v>
      </c>
      <c r="J42" s="23">
        <v>0.18499999999999994</v>
      </c>
    </row>
    <row r="43" spans="1:10" ht="14.25">
      <c r="A43" s="5" t="s">
        <v>49</v>
      </c>
      <c r="B43" s="7">
        <v>64226.882</v>
      </c>
      <c r="C43" s="20">
        <v>7313.368698235955</v>
      </c>
      <c r="D43" s="20">
        <v>2939.9742166908536</v>
      </c>
      <c r="E43" s="21">
        <v>3217.88222722382</v>
      </c>
      <c r="F43" s="21">
        <v>1155.512254321281</v>
      </c>
      <c r="G43" s="22">
        <v>0.11386772127963421</v>
      </c>
      <c r="H43" s="23">
        <v>0.40199999999999997</v>
      </c>
      <c r="I43" s="23">
        <v>0.43999999999999995</v>
      </c>
      <c r="J43" s="23">
        <v>0.15800000000000003</v>
      </c>
    </row>
    <row r="44" spans="1:10" ht="14.25">
      <c r="A44" s="5" t="s">
        <v>50</v>
      </c>
      <c r="B44" s="7">
        <v>67532.862</v>
      </c>
      <c r="C44" s="20">
        <v>10016.161999999998</v>
      </c>
      <c r="D44" s="20">
        <v>3984.4292435999996</v>
      </c>
      <c r="E44" s="21">
        <v>4617.450682</v>
      </c>
      <c r="F44" s="21">
        <v>1414.2820743999994</v>
      </c>
      <c r="G44" s="22">
        <v>0.14831537866705544</v>
      </c>
      <c r="H44" s="23">
        <v>0.39780000000000004</v>
      </c>
      <c r="I44" s="23">
        <v>0.461</v>
      </c>
      <c r="J44" s="23">
        <v>0.14119999999999996</v>
      </c>
    </row>
    <row r="45" spans="1:10" ht="14.25">
      <c r="A45" s="5" t="s">
        <v>51</v>
      </c>
      <c r="B45" s="7">
        <v>71046.217</v>
      </c>
      <c r="C45" s="20">
        <v>9959.305564799482</v>
      </c>
      <c r="D45" s="20">
        <v>3806.446586866362</v>
      </c>
      <c r="E45" s="21">
        <v>4742.6213099575125</v>
      </c>
      <c r="F45" s="21">
        <v>1410.2376679756073</v>
      </c>
      <c r="G45" s="22">
        <v>0.14018065965144186</v>
      </c>
      <c r="H45" s="23">
        <v>0.3822</v>
      </c>
      <c r="I45" s="23">
        <v>0.4761999999999999</v>
      </c>
      <c r="J45" s="23">
        <v>0.14160000000000006</v>
      </c>
    </row>
    <row r="46" spans="1:10" ht="14.25">
      <c r="A46" s="5" t="s">
        <v>52</v>
      </c>
      <c r="B46" s="7">
        <v>72506.824</v>
      </c>
      <c r="C46" s="20">
        <v>9258.265138074104</v>
      </c>
      <c r="D46" s="20">
        <v>4175.477577271422</v>
      </c>
      <c r="E46" s="21">
        <v>4082.894925890681</v>
      </c>
      <c r="F46" s="21">
        <v>999.8926349120028</v>
      </c>
      <c r="G46" s="22">
        <v>0.1276881902601899</v>
      </c>
      <c r="H46" s="23">
        <v>0.45100000000000007</v>
      </c>
      <c r="I46" s="23">
        <v>0.4410000000000001</v>
      </c>
      <c r="J46" s="23">
        <v>0.10799999999999994</v>
      </c>
    </row>
    <row r="47" spans="1:10" ht="14.25">
      <c r="A47" s="5" t="s">
        <v>53</v>
      </c>
      <c r="B47" s="7">
        <v>74994.02100000001</v>
      </c>
      <c r="C47" s="20">
        <v>9454.099621003976</v>
      </c>
      <c r="D47" s="20">
        <v>4263.798929072794</v>
      </c>
      <c r="E47" s="21">
        <v>4225.982530588778</v>
      </c>
      <c r="F47" s="21">
        <v>964.318161342405</v>
      </c>
      <c r="G47" s="22">
        <v>0.12606471149218648</v>
      </c>
      <c r="H47" s="23">
        <v>0.45100000000000007</v>
      </c>
      <c r="I47" s="23">
        <v>0.44700000000000006</v>
      </c>
      <c r="J47" s="23">
        <v>0.10199999999999995</v>
      </c>
    </row>
    <row r="48" spans="1:10" ht="14.25">
      <c r="A48" s="5" t="s">
        <v>54</v>
      </c>
      <c r="B48" s="7">
        <v>75421.325</v>
      </c>
      <c r="C48" s="20">
        <v>9982.60793186557</v>
      </c>
      <c r="D48" s="20">
        <v>4252.590978974733</v>
      </c>
      <c r="E48" s="21">
        <v>4532.1040010669685</v>
      </c>
      <c r="F48" s="21">
        <v>1197.912951823869</v>
      </c>
      <c r="G48" s="22">
        <v>0.13235789654803293</v>
      </c>
      <c r="H48" s="23">
        <v>0.426</v>
      </c>
      <c r="I48" s="23">
        <v>0.45399999999999996</v>
      </c>
      <c r="J48" s="23">
        <v>0.12000000000000005</v>
      </c>
    </row>
    <row r="49" spans="1:10" ht="14.25">
      <c r="A49" s="5" t="s">
        <v>55</v>
      </c>
      <c r="B49" s="7">
        <v>72250.601</v>
      </c>
      <c r="C49" s="20">
        <v>9393.135555774368</v>
      </c>
      <c r="D49" s="20">
        <v>4386.594304546631</v>
      </c>
      <c r="E49" s="21">
        <v>4198.731593431143</v>
      </c>
      <c r="F49" s="21">
        <v>807.8096577965948</v>
      </c>
      <c r="G49" s="22">
        <v>0.13000771517145399</v>
      </c>
      <c r="H49" s="23">
        <v>0.46700000000000014</v>
      </c>
      <c r="I49" s="23">
        <v>0.447</v>
      </c>
      <c r="J49" s="23">
        <v>0.08599999999999991</v>
      </c>
    </row>
    <row r="50" spans="1:10" ht="14.25">
      <c r="A50" s="5" t="s">
        <v>56</v>
      </c>
      <c r="B50" s="7">
        <v>74363.831</v>
      </c>
      <c r="C50" s="20">
        <v>9621.061131125165</v>
      </c>
      <c r="D50" s="20">
        <v>4464.172364842077</v>
      </c>
      <c r="E50" s="21">
        <v>4223.645836563948</v>
      </c>
      <c r="F50" s="21">
        <v>933.2429297191402</v>
      </c>
      <c r="G50" s="22">
        <v>0.12937823403860357</v>
      </c>
      <c r="H50" s="23">
        <v>0.464</v>
      </c>
      <c r="I50" s="23">
        <v>0.43900000000000006</v>
      </c>
      <c r="J50" s="23">
        <v>0.09699999999999992</v>
      </c>
    </row>
    <row r="51" spans="1:10" ht="14.25">
      <c r="A51" s="5" t="s">
        <v>57</v>
      </c>
      <c r="B51" s="7">
        <v>75458.108</v>
      </c>
      <c r="C51" s="20">
        <v>9365.076198132481</v>
      </c>
      <c r="D51" s="20">
        <v>4392.220736924132</v>
      </c>
      <c r="E51" s="21">
        <v>4045.7129175932314</v>
      </c>
      <c r="F51" s="21">
        <v>927.1425436151163</v>
      </c>
      <c r="G51" s="22">
        <v>0.12410960791824362</v>
      </c>
      <c r="H51" s="23">
        <v>0.46899999999999986</v>
      </c>
      <c r="I51" s="23">
        <v>0.43199999999999994</v>
      </c>
      <c r="J51" s="23">
        <v>0.09900000000000007</v>
      </c>
    </row>
    <row r="52" spans="1:10" ht="14.25">
      <c r="A52" s="5" t="s">
        <v>58</v>
      </c>
      <c r="B52" s="7">
        <v>76917.222</v>
      </c>
      <c r="C52" s="20">
        <v>9344.6251784717</v>
      </c>
      <c r="D52" s="20">
        <v>4279.838331740039</v>
      </c>
      <c r="E52" s="21">
        <v>4102.290453349076</v>
      </c>
      <c r="F52" s="21">
        <v>962.4963933825846</v>
      </c>
      <c r="G52" s="22">
        <v>0.12148937436237232</v>
      </c>
      <c r="H52" s="23">
        <v>0.4580000000000001</v>
      </c>
      <c r="I52" s="23">
        <v>0.439</v>
      </c>
      <c r="J52" s="23">
        <v>0.10299999999999994</v>
      </c>
    </row>
    <row r="53" spans="1:10" ht="14.25">
      <c r="A53" s="5" t="s">
        <v>59</v>
      </c>
      <c r="B53" s="7">
        <v>79884.49</v>
      </c>
      <c r="C53" s="20">
        <v>9346.217709834105</v>
      </c>
      <c r="D53" s="20">
        <v>4271.221493394187</v>
      </c>
      <c r="E53" s="21">
        <v>4140.374445456509</v>
      </c>
      <c r="F53" s="21">
        <v>934.62177098341</v>
      </c>
      <c r="G53" s="22">
        <v>0.1169966499108163</v>
      </c>
      <c r="H53" s="23">
        <v>0.4570000000000001</v>
      </c>
      <c r="I53" s="23">
        <v>0.44300000000000006</v>
      </c>
      <c r="J53" s="23">
        <v>0.09999999999999994</v>
      </c>
    </row>
    <row r="54" spans="1:10" ht="14.25">
      <c r="A54" s="5" t="s">
        <v>60</v>
      </c>
      <c r="B54" s="7">
        <v>83772.433</v>
      </c>
      <c r="C54" s="20">
        <v>9304.200573928478</v>
      </c>
      <c r="D54" s="20">
        <v>4335.757467450671</v>
      </c>
      <c r="E54" s="21">
        <v>4103.152453102459</v>
      </c>
      <c r="F54" s="21">
        <v>865.2906533753478</v>
      </c>
      <c r="G54" s="22">
        <v>0.1110651826708731</v>
      </c>
      <c r="H54" s="23">
        <v>0.4660000000000001</v>
      </c>
      <c r="I54" s="23">
        <v>0.441</v>
      </c>
      <c r="J54" s="23">
        <v>0.09299999999999993</v>
      </c>
    </row>
    <row r="55" spans="1:10" ht="14.25">
      <c r="A55" s="5" t="s">
        <v>61</v>
      </c>
      <c r="B55" s="7">
        <v>87727.925</v>
      </c>
      <c r="C55" s="20">
        <v>9840.745151105772</v>
      </c>
      <c r="D55" s="20">
        <v>4526.742769508654</v>
      </c>
      <c r="E55" s="21">
        <v>4408.653827695385</v>
      </c>
      <c r="F55" s="21">
        <v>905.3485539017312</v>
      </c>
      <c r="G55" s="22">
        <v>0.11217346302338475</v>
      </c>
      <c r="H55" s="23">
        <v>0.45999999999999996</v>
      </c>
      <c r="I55" s="23">
        <v>0.44799999999999995</v>
      </c>
      <c r="J55" s="23">
        <v>0.09200000000000003</v>
      </c>
    </row>
    <row r="56" spans="1:10" ht="14.25">
      <c r="A56" s="5" t="s">
        <v>62</v>
      </c>
      <c r="B56" s="7">
        <v>93728.515</v>
      </c>
      <c r="C56" s="20">
        <v>10142.099346816296</v>
      </c>
      <c r="D56" s="20">
        <v>4574.08680541415</v>
      </c>
      <c r="E56" s="21">
        <v>4594.371004107782</v>
      </c>
      <c r="F56" s="21">
        <v>973.6415372943635</v>
      </c>
      <c r="G56" s="22">
        <v>0.10820719123541321</v>
      </c>
      <c r="H56" s="23">
        <v>0.45100000000000007</v>
      </c>
      <c r="I56" s="23">
        <v>0.453</v>
      </c>
      <c r="J56" s="23">
        <v>0.0959999999999999</v>
      </c>
    </row>
    <row r="57" spans="1:10" ht="14.25">
      <c r="A57" s="3"/>
      <c r="B57" s="6"/>
      <c r="C57" s="9"/>
      <c r="D57" s="9"/>
      <c r="E57" s="16"/>
      <c r="F57" s="16"/>
      <c r="G57" s="19"/>
      <c r="H57" s="6"/>
      <c r="I57" s="6"/>
      <c r="J57" s="6"/>
    </row>
    <row r="58" spans="1:10" ht="14.25">
      <c r="A58" s="4" t="s">
        <v>63</v>
      </c>
      <c r="B58" s="6"/>
      <c r="C58" s="9"/>
      <c r="D58" s="9"/>
      <c r="E58" s="16"/>
      <c r="F58" s="16"/>
      <c r="G58" s="19"/>
      <c r="H58" s="6"/>
      <c r="I58" s="6"/>
      <c r="J58" s="6"/>
    </row>
    <row r="59" spans="1:10" ht="29.25" customHeight="1">
      <c r="A59" s="127" t="s">
        <v>64</v>
      </c>
      <c r="B59" s="127"/>
      <c r="C59" s="127"/>
      <c r="D59" s="127"/>
      <c r="E59" s="127"/>
      <c r="F59" s="127"/>
      <c r="G59" s="127"/>
      <c r="H59" s="127"/>
      <c r="I59" s="127"/>
      <c r="J59" s="127"/>
    </row>
    <row r="60" spans="1:10" ht="31.5" customHeight="1">
      <c r="A60" s="128" t="s">
        <v>65</v>
      </c>
      <c r="B60" s="128"/>
      <c r="C60" s="128"/>
      <c r="D60" s="128"/>
      <c r="E60" s="128"/>
      <c r="F60" s="128"/>
      <c r="G60" s="128"/>
      <c r="H60" s="128"/>
      <c r="I60" s="128"/>
      <c r="J60" s="128"/>
    </row>
    <row r="61" spans="1:10" ht="29.25" customHeight="1">
      <c r="A61" s="128" t="s">
        <v>66</v>
      </c>
      <c r="B61" s="128"/>
      <c r="C61" s="128"/>
      <c r="D61" s="128"/>
      <c r="E61" s="128"/>
      <c r="F61" s="128"/>
      <c r="G61" s="128"/>
      <c r="H61" s="128"/>
      <c r="I61" s="128"/>
      <c r="J61" s="128"/>
    </row>
    <row r="62" spans="1:10" ht="44.25" customHeight="1">
      <c r="A62" s="128" t="s">
        <v>67</v>
      </c>
      <c r="B62" s="128"/>
      <c r="C62" s="128"/>
      <c r="D62" s="128"/>
      <c r="E62" s="128"/>
      <c r="F62" s="128"/>
      <c r="G62" s="128"/>
      <c r="H62" s="128"/>
      <c r="I62" s="128"/>
      <c r="J62" s="128"/>
    </row>
    <row r="63" spans="1:10" ht="29.25" customHeight="1">
      <c r="A63" s="128" t="s">
        <v>68</v>
      </c>
      <c r="B63" s="128"/>
      <c r="C63" s="128"/>
      <c r="D63" s="128"/>
      <c r="E63" s="128"/>
      <c r="F63" s="128"/>
      <c r="G63" s="128"/>
      <c r="H63" s="128"/>
      <c r="I63" s="128"/>
      <c r="J63" s="128"/>
    </row>
  </sheetData>
  <sheetProtection/>
  <mergeCells count="5">
    <mergeCell ref="A63:J63"/>
    <mergeCell ref="A59:J59"/>
    <mergeCell ref="A60:J60"/>
    <mergeCell ref="A61:J61"/>
    <mergeCell ref="A62:J62"/>
  </mergeCells>
  <printOptions horizontalCentered="1" verticalCentered="1"/>
  <pageMargins left="0.1968503937007874" right="0.1968503937007874" top="0.1968503937007874" bottom="0.1968503937007874" header="0.1968503937007874" footer="0.1968503937007874"/>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AZ70"/>
  <sheetViews>
    <sheetView zoomScalePageLayoutView="0" workbookViewId="0" topLeftCell="A1">
      <selection activeCell="A64" sqref="A64:AF64"/>
    </sheetView>
  </sheetViews>
  <sheetFormatPr defaultColWidth="5.28125" defaultRowHeight="15"/>
  <cols>
    <col min="1" max="1" width="7.7109375" style="25" customWidth="1"/>
    <col min="2" max="2" width="7.140625" style="26" customWidth="1"/>
    <col min="3" max="4" width="5.140625" style="26" customWidth="1"/>
    <col min="5" max="5" width="6.28125" style="26" customWidth="1"/>
    <col min="6" max="6" width="5.421875" style="26" customWidth="1"/>
    <col min="7" max="7" width="5.140625" style="26" customWidth="1"/>
    <col min="8" max="8" width="6.57421875" style="26" customWidth="1"/>
    <col min="9" max="10" width="5.140625" style="26" customWidth="1"/>
    <col min="11" max="11" width="6.00390625" style="26" customWidth="1"/>
    <col min="12" max="12" width="5.7109375" style="26" customWidth="1"/>
    <col min="13" max="13" width="5.28125" style="26" customWidth="1"/>
    <col min="14" max="14" width="6.140625" style="26" customWidth="1"/>
    <col min="15" max="15" width="5.28125" style="26" customWidth="1"/>
    <col min="16" max="16" width="5.140625" style="26" customWidth="1"/>
    <col min="17" max="18" width="5.8515625" style="26" customWidth="1"/>
    <col min="19" max="19" width="5.28125" style="26" customWidth="1"/>
    <col min="20" max="21" width="6.421875" style="26" customWidth="1"/>
    <col min="22" max="22" width="5.140625" style="26" customWidth="1"/>
    <col min="23" max="23" width="7.00390625" style="26" customWidth="1"/>
    <col min="24" max="24" width="6.140625" style="26" customWidth="1"/>
    <col min="25" max="25" width="5.28125" style="26" customWidth="1"/>
    <col min="26" max="26" width="6.421875" style="26" customWidth="1"/>
    <col min="27" max="27" width="5.8515625" style="26" customWidth="1"/>
    <col min="28" max="28" width="5.28125" style="26" customWidth="1"/>
    <col min="29" max="29" width="6.28125" style="26" customWidth="1"/>
    <col min="30" max="30" width="6.00390625" style="26" customWidth="1"/>
    <col min="31" max="31" width="5.7109375" style="26" customWidth="1"/>
    <col min="32" max="32" width="6.421875" style="26" customWidth="1"/>
    <col min="33" max="33" width="5.8515625" style="26" customWidth="1"/>
    <col min="34" max="34" width="5.28125" style="26" customWidth="1"/>
    <col min="35" max="35" width="6.140625" style="27" customWidth="1"/>
    <col min="36" max="36" width="5.7109375" style="27" customWidth="1"/>
    <col min="37" max="37" width="5.8515625" style="26" customWidth="1"/>
    <col min="38" max="38" width="5.7109375" style="26" customWidth="1"/>
    <col min="39" max="39" width="5.28125" style="26" customWidth="1"/>
    <col min="40" max="40" width="6.28125" style="26" customWidth="1"/>
    <col min="41" max="41" width="5.57421875" style="26" customWidth="1"/>
    <col min="42" max="42" width="5.421875" style="26" customWidth="1"/>
    <col min="43" max="43" width="6.140625" style="26" customWidth="1"/>
    <col min="44" max="45" width="6.421875" style="26" customWidth="1"/>
    <col min="46" max="46" width="5.140625" style="26" customWidth="1"/>
    <col min="47" max="47" width="5.421875" style="26" customWidth="1"/>
    <col min="48" max="48" width="5.28125" style="26" customWidth="1"/>
    <col min="49" max="49" width="5.140625" style="26" customWidth="1"/>
    <col min="50" max="50" width="6.140625" style="26" customWidth="1"/>
    <col min="51" max="51" width="6.7109375" style="26" customWidth="1"/>
    <col min="52" max="52" width="6.421875" style="26" customWidth="1"/>
    <col min="53" max="16384" width="5.28125" style="26" customWidth="1"/>
  </cols>
  <sheetData>
    <row r="1" ht="12">
      <c r="A1" s="25" t="s">
        <v>152</v>
      </c>
    </row>
    <row r="2" spans="1:52" s="31" customFormat="1" ht="14.25">
      <c r="A2" s="28"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30"/>
      <c r="AJ2" s="30"/>
      <c r="AK2" s="29"/>
      <c r="AL2" s="29"/>
      <c r="AM2" s="29"/>
      <c r="AN2" s="29"/>
      <c r="AO2" s="29"/>
      <c r="AP2" s="29"/>
      <c r="AQ2" s="29"/>
      <c r="AR2" s="29"/>
      <c r="AS2" s="29"/>
      <c r="AT2" s="29"/>
      <c r="AU2" s="29"/>
      <c r="AV2" s="29"/>
      <c r="AW2" s="29"/>
      <c r="AX2" s="29"/>
      <c r="AY2" s="29"/>
      <c r="AZ2" s="29"/>
    </row>
    <row r="3" spans="1:52" s="31" customFormat="1" ht="14.25">
      <c r="A3" s="28" t="s">
        <v>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30"/>
      <c r="AJ3" s="30"/>
      <c r="AK3" s="29"/>
      <c r="AL3" s="29"/>
      <c r="AM3" s="29"/>
      <c r="AN3" s="29"/>
      <c r="AO3" s="29"/>
      <c r="AP3" s="29"/>
      <c r="AQ3" s="29"/>
      <c r="AR3" s="29"/>
      <c r="AS3" s="29"/>
      <c r="AT3" s="29"/>
      <c r="AU3" s="29"/>
      <c r="AV3" s="29"/>
      <c r="AW3" s="29"/>
      <c r="AX3" s="29"/>
      <c r="AY3" s="29"/>
      <c r="AZ3" s="29"/>
    </row>
    <row r="4" spans="1:52" s="31" customFormat="1" ht="14.25">
      <c r="A4" s="28" t="s">
        <v>2</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30"/>
      <c r="AJ4" s="30"/>
      <c r="AK4" s="29"/>
      <c r="AL4" s="29"/>
      <c r="AM4" s="29"/>
      <c r="AN4" s="29"/>
      <c r="AO4" s="29"/>
      <c r="AP4" s="29"/>
      <c r="AQ4" s="29"/>
      <c r="AR4" s="29"/>
      <c r="AS4" s="29"/>
      <c r="AT4" s="29"/>
      <c r="AU4" s="29"/>
      <c r="AV4" s="29"/>
      <c r="AW4" s="29"/>
      <c r="AX4" s="29"/>
      <c r="AY4" s="29"/>
      <c r="AZ4" s="29"/>
    </row>
    <row r="5" spans="1:52" s="33" customFormat="1" ht="11.25">
      <c r="A5" s="32" t="s">
        <v>70</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5"/>
      <c r="AJ5" s="35"/>
      <c r="AK5" s="34"/>
      <c r="AL5" s="34"/>
      <c r="AM5" s="34"/>
      <c r="AN5" s="34"/>
      <c r="AO5" s="34"/>
      <c r="AP5" s="34"/>
      <c r="AQ5" s="34"/>
      <c r="AR5" s="34"/>
      <c r="AS5" s="34"/>
      <c r="AT5" s="34"/>
      <c r="AU5" s="34"/>
      <c r="AV5" s="34"/>
      <c r="AW5" s="34"/>
      <c r="AX5" s="34"/>
      <c r="AY5" s="34"/>
      <c r="AZ5" s="34"/>
    </row>
    <row r="6" spans="1:52" s="33" customFormat="1" ht="11.25">
      <c r="A6" s="32" t="s">
        <v>71</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5"/>
      <c r="AJ6" s="35"/>
      <c r="AK6" s="34"/>
      <c r="AL6" s="34"/>
      <c r="AM6" s="34"/>
      <c r="AN6" s="34"/>
      <c r="AO6" s="34"/>
      <c r="AP6" s="34"/>
      <c r="AQ6" s="34"/>
      <c r="AR6" s="34"/>
      <c r="AS6" s="34"/>
      <c r="AT6" s="34"/>
      <c r="AU6" s="34"/>
      <c r="AV6" s="34"/>
      <c r="AW6" s="34"/>
      <c r="AX6" s="34"/>
      <c r="AY6" s="34"/>
      <c r="AZ6" s="34"/>
    </row>
    <row r="7" spans="1:52" s="33" customFormat="1" ht="11.25">
      <c r="A7" s="36"/>
      <c r="B7" s="32" t="s">
        <v>72</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5"/>
      <c r="AJ7" s="35"/>
      <c r="AK7" s="34"/>
      <c r="AL7" s="34"/>
      <c r="AM7" s="34"/>
      <c r="AN7" s="34"/>
      <c r="AO7" s="34"/>
      <c r="AP7" s="34"/>
      <c r="AQ7" s="34"/>
      <c r="AR7" s="34"/>
      <c r="AS7" s="34"/>
      <c r="AT7" s="34"/>
      <c r="AU7" s="34"/>
      <c r="AV7" s="34"/>
      <c r="AW7" s="34"/>
      <c r="AX7" s="34"/>
      <c r="AY7" s="34"/>
      <c r="AZ7" s="34"/>
    </row>
    <row r="8" spans="1:52" s="33" customFormat="1" ht="11.25">
      <c r="A8" s="37"/>
      <c r="B8" s="32" t="s">
        <v>73</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5"/>
      <c r="AJ8" s="35"/>
      <c r="AK8" s="34"/>
      <c r="AL8" s="34"/>
      <c r="AM8" s="34"/>
      <c r="AN8" s="34"/>
      <c r="AO8" s="34"/>
      <c r="AP8" s="34"/>
      <c r="AQ8" s="34"/>
      <c r="AR8" s="34"/>
      <c r="AS8" s="34"/>
      <c r="AT8" s="34"/>
      <c r="AU8" s="34"/>
      <c r="AV8" s="34"/>
      <c r="AW8" s="34"/>
      <c r="AX8" s="34"/>
      <c r="AY8" s="34"/>
      <c r="AZ8" s="34"/>
    </row>
    <row r="9" spans="1:52" s="33" customFormat="1" ht="11.25">
      <c r="A9" s="38"/>
      <c r="B9" s="32" t="s">
        <v>74</v>
      </c>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5"/>
      <c r="AJ9" s="35"/>
      <c r="AK9" s="34"/>
      <c r="AL9" s="34"/>
      <c r="AM9" s="34"/>
      <c r="AN9" s="34"/>
      <c r="AO9" s="34"/>
      <c r="AP9" s="34"/>
      <c r="AQ9" s="34"/>
      <c r="AR9" s="34"/>
      <c r="AS9" s="34"/>
      <c r="AT9" s="34"/>
      <c r="AU9" s="34"/>
      <c r="AV9" s="34"/>
      <c r="AW9" s="34"/>
      <c r="AX9" s="34"/>
      <c r="AY9" s="34"/>
      <c r="AZ9" s="34"/>
    </row>
    <row r="10" spans="1:52" s="33" customFormat="1" ht="13.5" customHeight="1">
      <c r="A10" s="39" t="s">
        <v>75</v>
      </c>
      <c r="B10" s="40">
        <f>E10+W10+AL10</f>
        <v>1735</v>
      </c>
      <c r="C10" s="40">
        <f>F10+X10+AM10</f>
        <v>2579.1</v>
      </c>
      <c r="D10" s="40">
        <f>(C10/B10)*1000</f>
        <v>1486.5129682997117</v>
      </c>
      <c r="E10" s="40">
        <f>H10+K10+N10+Q10+T10</f>
        <v>1366</v>
      </c>
      <c r="F10" s="40">
        <f>I10+L10+O10+R10+U10</f>
        <v>1484</v>
      </c>
      <c r="G10" s="40">
        <f>(F10/E10)*1000</f>
        <v>1086.3836017569545</v>
      </c>
      <c r="H10" s="40">
        <v>196</v>
      </c>
      <c r="I10" s="40">
        <v>380</v>
      </c>
      <c r="J10" s="40">
        <f>(I10/H10)*1000</f>
        <v>1938.7755102040815</v>
      </c>
      <c r="K10" s="40">
        <v>43</v>
      </c>
      <c r="L10" s="40">
        <v>75</v>
      </c>
      <c r="M10" s="40">
        <f>(L10/K10)*1000</f>
        <v>1744.1860465116279</v>
      </c>
      <c r="N10" s="40">
        <v>967</v>
      </c>
      <c r="O10" s="40">
        <v>889</v>
      </c>
      <c r="P10" s="40">
        <f>(O10/N10)*1000</f>
        <v>919.3381592554292</v>
      </c>
      <c r="Q10" s="40">
        <v>0</v>
      </c>
      <c r="R10" s="40">
        <v>0</v>
      </c>
      <c r="S10" s="40">
        <v>0</v>
      </c>
      <c r="T10" s="40">
        <v>160</v>
      </c>
      <c r="U10" s="40">
        <v>140</v>
      </c>
      <c r="V10" s="40">
        <f>(U10/T10)*1000</f>
        <v>875</v>
      </c>
      <c r="W10" s="40">
        <f>Z10+AC10+AF10+AI10</f>
        <v>125</v>
      </c>
      <c r="X10" s="40">
        <f>AA10+AD10+AG10+AJ10</f>
        <v>102</v>
      </c>
      <c r="Y10" s="40">
        <f>(X10/W10)*1000</f>
        <v>816</v>
      </c>
      <c r="Z10" s="40">
        <v>40</v>
      </c>
      <c r="AA10" s="40">
        <v>21</v>
      </c>
      <c r="AB10" s="40">
        <f>(AA10/Z10)*1000</f>
        <v>525</v>
      </c>
      <c r="AC10" s="40">
        <v>77</v>
      </c>
      <c r="AD10" s="40">
        <f>26+45</f>
        <v>71</v>
      </c>
      <c r="AE10" s="40">
        <f>(AD10/AC10)*1000</f>
        <v>922.077922077922</v>
      </c>
      <c r="AF10" s="40">
        <v>8</v>
      </c>
      <c r="AG10" s="40">
        <v>10</v>
      </c>
      <c r="AH10" s="40">
        <f>(AG10/AF10)*1000</f>
        <v>1250</v>
      </c>
      <c r="AI10" s="41">
        <v>0</v>
      </c>
      <c r="AJ10" s="41">
        <v>0</v>
      </c>
      <c r="AK10" s="40">
        <v>0</v>
      </c>
      <c r="AL10" s="40">
        <f>AO10+AR10+AU10+AX10</f>
        <v>244</v>
      </c>
      <c r="AM10" s="40">
        <f>AP10+AS10+AV10+AY10</f>
        <v>993.1</v>
      </c>
      <c r="AN10" s="40">
        <f>(AM10/AL10)*1000</f>
        <v>4070.081967213115</v>
      </c>
      <c r="AO10" s="40">
        <v>101</v>
      </c>
      <c r="AP10" s="40">
        <v>765</v>
      </c>
      <c r="AQ10" s="40">
        <f>(AP10/AO10)*1000</f>
        <v>7574.257425742574</v>
      </c>
      <c r="AR10" s="40">
        <v>23</v>
      </c>
      <c r="AS10" s="40">
        <v>38</v>
      </c>
      <c r="AT10" s="40">
        <f>(AS10/AR10)*1000</f>
        <v>1652.1739130434783</v>
      </c>
      <c r="AU10" s="40">
        <v>120</v>
      </c>
      <c r="AV10" s="40">
        <v>55</v>
      </c>
      <c r="AW10" s="40">
        <f>(AV10/AU10)*1000</f>
        <v>458.3333333333333</v>
      </c>
      <c r="AX10" s="40">
        <v>0</v>
      </c>
      <c r="AY10" s="40">
        <v>135.1</v>
      </c>
      <c r="AZ10" s="42">
        <v>0</v>
      </c>
    </row>
    <row r="11" spans="1:52" s="33" customFormat="1" ht="11.25">
      <c r="A11" s="43"/>
      <c r="B11" s="134" t="s">
        <v>76</v>
      </c>
      <c r="C11" s="135"/>
      <c r="D11" s="136"/>
      <c r="E11" s="137" t="s">
        <v>77</v>
      </c>
      <c r="F11" s="138"/>
      <c r="G11" s="139"/>
      <c r="H11" s="133" t="s">
        <v>78</v>
      </c>
      <c r="I11" s="133"/>
      <c r="J11" s="133"/>
      <c r="K11" s="133" t="s">
        <v>79</v>
      </c>
      <c r="L11" s="133"/>
      <c r="M11" s="133"/>
      <c r="N11" s="133" t="s">
        <v>80</v>
      </c>
      <c r="O11" s="133"/>
      <c r="P11" s="133"/>
      <c r="Q11" s="133" t="s">
        <v>81</v>
      </c>
      <c r="R11" s="133"/>
      <c r="S11" s="133"/>
      <c r="T11" s="133" t="s">
        <v>82</v>
      </c>
      <c r="U11" s="133"/>
      <c r="V11" s="133"/>
      <c r="W11" s="130" t="s">
        <v>83</v>
      </c>
      <c r="X11" s="131"/>
      <c r="Y11" s="132"/>
      <c r="Z11" s="133" t="s">
        <v>84</v>
      </c>
      <c r="AA11" s="133"/>
      <c r="AB11" s="133"/>
      <c r="AC11" s="133" t="s">
        <v>85</v>
      </c>
      <c r="AD11" s="133"/>
      <c r="AE11" s="133"/>
      <c r="AF11" s="133" t="s">
        <v>86</v>
      </c>
      <c r="AG11" s="133"/>
      <c r="AH11" s="133"/>
      <c r="AI11" s="133" t="s">
        <v>87</v>
      </c>
      <c r="AJ11" s="133"/>
      <c r="AK11" s="133"/>
      <c r="AL11" s="130" t="s">
        <v>88</v>
      </c>
      <c r="AM11" s="131"/>
      <c r="AN11" s="132"/>
      <c r="AO11" s="133" t="s">
        <v>89</v>
      </c>
      <c r="AP11" s="133"/>
      <c r="AQ11" s="133"/>
      <c r="AR11" s="133" t="s">
        <v>90</v>
      </c>
      <c r="AS11" s="133"/>
      <c r="AT11" s="133"/>
      <c r="AU11" s="133" t="s">
        <v>91</v>
      </c>
      <c r="AV11" s="133"/>
      <c r="AW11" s="133"/>
      <c r="AX11" s="133" t="s">
        <v>92</v>
      </c>
      <c r="AY11" s="133"/>
      <c r="AZ11" s="133"/>
    </row>
    <row r="12" spans="1:52" s="46" customFormat="1" ht="21.75" customHeight="1">
      <c r="A12" s="39" t="s">
        <v>6</v>
      </c>
      <c r="B12" s="44" t="s">
        <v>93</v>
      </c>
      <c r="C12" s="44" t="s">
        <v>94</v>
      </c>
      <c r="D12" s="44" t="s">
        <v>95</v>
      </c>
      <c r="E12" s="44" t="s">
        <v>93</v>
      </c>
      <c r="F12" s="44" t="s">
        <v>94</v>
      </c>
      <c r="G12" s="44" t="s">
        <v>95</v>
      </c>
      <c r="H12" s="44" t="s">
        <v>93</v>
      </c>
      <c r="I12" s="44" t="s">
        <v>94</v>
      </c>
      <c r="J12" s="44" t="s">
        <v>95</v>
      </c>
      <c r="K12" s="44" t="s">
        <v>93</v>
      </c>
      <c r="L12" s="44" t="s">
        <v>94</v>
      </c>
      <c r="M12" s="44" t="s">
        <v>95</v>
      </c>
      <c r="N12" s="44" t="s">
        <v>93</v>
      </c>
      <c r="O12" s="44" t="s">
        <v>94</v>
      </c>
      <c r="P12" s="44" t="s">
        <v>95</v>
      </c>
      <c r="Q12" s="44" t="s">
        <v>93</v>
      </c>
      <c r="R12" s="44" t="s">
        <v>94</v>
      </c>
      <c r="S12" s="44" t="s">
        <v>95</v>
      </c>
      <c r="T12" s="44" t="s">
        <v>93</v>
      </c>
      <c r="U12" s="44" t="s">
        <v>94</v>
      </c>
      <c r="V12" s="44" t="s">
        <v>95</v>
      </c>
      <c r="W12" s="44" t="s">
        <v>93</v>
      </c>
      <c r="X12" s="44" t="s">
        <v>94</v>
      </c>
      <c r="Y12" s="44" t="s">
        <v>95</v>
      </c>
      <c r="Z12" s="44" t="s">
        <v>93</v>
      </c>
      <c r="AA12" s="44" t="s">
        <v>94</v>
      </c>
      <c r="AB12" s="44" t="s">
        <v>95</v>
      </c>
      <c r="AC12" s="44" t="s">
        <v>93</v>
      </c>
      <c r="AD12" s="44" t="s">
        <v>94</v>
      </c>
      <c r="AE12" s="44" t="s">
        <v>95</v>
      </c>
      <c r="AF12" s="44" t="s">
        <v>93</v>
      </c>
      <c r="AG12" s="44" t="s">
        <v>94</v>
      </c>
      <c r="AH12" s="44" t="s">
        <v>95</v>
      </c>
      <c r="AI12" s="45" t="s">
        <v>93</v>
      </c>
      <c r="AJ12" s="45" t="s">
        <v>94</v>
      </c>
      <c r="AK12" s="44" t="s">
        <v>95</v>
      </c>
      <c r="AL12" s="44" t="s">
        <v>93</v>
      </c>
      <c r="AM12" s="44" t="s">
        <v>94</v>
      </c>
      <c r="AN12" s="44" t="s">
        <v>95</v>
      </c>
      <c r="AO12" s="44" t="s">
        <v>93</v>
      </c>
      <c r="AP12" s="44" t="s">
        <v>94</v>
      </c>
      <c r="AQ12" s="44" t="s">
        <v>95</v>
      </c>
      <c r="AR12" s="44" t="s">
        <v>93</v>
      </c>
      <c r="AS12" s="44" t="s">
        <v>94</v>
      </c>
      <c r="AT12" s="44" t="s">
        <v>95</v>
      </c>
      <c r="AU12" s="44" t="s">
        <v>93</v>
      </c>
      <c r="AV12" s="44" t="s">
        <v>94</v>
      </c>
      <c r="AW12" s="44" t="s">
        <v>95</v>
      </c>
      <c r="AX12" s="44" t="s">
        <v>93</v>
      </c>
      <c r="AY12" s="44" t="s">
        <v>94</v>
      </c>
      <c r="AZ12" s="44" t="s">
        <v>95</v>
      </c>
    </row>
    <row r="13" spans="1:52" s="46" customFormat="1" ht="12.75" customHeight="1">
      <c r="A13" s="47" t="s">
        <v>96</v>
      </c>
      <c r="B13" s="40">
        <f>E13+W13+AL13</f>
        <v>1777</v>
      </c>
      <c r="C13" s="40">
        <f>F13+X13+AM13</f>
        <v>2915.4</v>
      </c>
      <c r="D13" s="40">
        <f>(C13/B13)*1000</f>
        <v>1640.6302757456388</v>
      </c>
      <c r="E13" s="40">
        <f>H13+K13+N13+Q13+T13</f>
        <v>1341</v>
      </c>
      <c r="F13" s="40">
        <f aca="true" t="shared" si="0" ref="F13:F59">I13+L13+O13+R13+U13</f>
        <v>1486</v>
      </c>
      <c r="G13" s="40">
        <f>(F13/E13)*1000</f>
        <v>1108.1282624906785</v>
      </c>
      <c r="H13" s="40">
        <v>206</v>
      </c>
      <c r="I13" s="40">
        <v>422</v>
      </c>
      <c r="J13" s="40">
        <f>(I13/H13)*1000</f>
        <v>2048.5436893203882</v>
      </c>
      <c r="K13" s="40">
        <v>61</v>
      </c>
      <c r="L13" s="40">
        <v>101</v>
      </c>
      <c r="M13" s="40">
        <f aca="true" t="shared" si="1" ref="M13:M24">(L13/K13)*1000</f>
        <v>1655.737704918033</v>
      </c>
      <c r="N13" s="40">
        <v>908</v>
      </c>
      <c r="O13" s="40">
        <v>818</v>
      </c>
      <c r="P13" s="40">
        <f aca="true" t="shared" si="2" ref="P13:P60">(O13/N13)*1000</f>
        <v>900.8810572687224</v>
      </c>
      <c r="Q13" s="40">
        <v>0</v>
      </c>
      <c r="R13" s="40">
        <v>0</v>
      </c>
      <c r="S13" s="40">
        <v>0</v>
      </c>
      <c r="T13" s="40">
        <v>166</v>
      </c>
      <c r="U13" s="40">
        <v>145</v>
      </c>
      <c r="V13" s="40">
        <f aca="true" t="shared" si="3" ref="V13:V24">(U13/T13)*1000</f>
        <v>873.4939759036145</v>
      </c>
      <c r="W13" s="40">
        <f>Z13+AC13+AF13+AI13</f>
        <v>172</v>
      </c>
      <c r="X13" s="40">
        <f>AA13+AD13+AG13+AJ13</f>
        <v>212</v>
      </c>
      <c r="Y13" s="40">
        <f>(X13/W13)*1000</f>
        <v>1232.5581395348836</v>
      </c>
      <c r="Z13" s="40">
        <v>30</v>
      </c>
      <c r="AA13" s="40">
        <v>18</v>
      </c>
      <c r="AB13" s="40">
        <f aca="true" t="shared" si="4" ref="AB13:AB24">(AA13/Z13)*1000</f>
        <v>600</v>
      </c>
      <c r="AC13" s="40">
        <v>131</v>
      </c>
      <c r="AD13" s="40">
        <f>66+114</f>
        <v>180</v>
      </c>
      <c r="AE13" s="40">
        <f aca="true" t="shared" si="5" ref="AE13:AE40">(AD13/AC13)*1000</f>
        <v>1374.0458015267177</v>
      </c>
      <c r="AF13" s="40">
        <v>11</v>
      </c>
      <c r="AG13" s="40">
        <v>14</v>
      </c>
      <c r="AH13" s="40">
        <f aca="true" t="shared" si="6" ref="AH13:AH24">(AG13/AF13)*1000</f>
        <v>1272.7272727272727</v>
      </c>
      <c r="AI13" s="41">
        <v>0</v>
      </c>
      <c r="AJ13" s="41">
        <v>0</v>
      </c>
      <c r="AK13" s="40">
        <v>0</v>
      </c>
      <c r="AL13" s="40">
        <f>AO13+AR13+AU13+AX13</f>
        <v>264</v>
      </c>
      <c r="AM13" s="40">
        <f>AP13+AS13+AV13+AY13</f>
        <v>1217.4</v>
      </c>
      <c r="AN13" s="40">
        <f>(AM13/AL13)*1000</f>
        <v>4611.363636363636</v>
      </c>
      <c r="AO13" s="40">
        <v>119</v>
      </c>
      <c r="AP13" s="40">
        <v>991</v>
      </c>
      <c r="AQ13" s="40">
        <f aca="true" t="shared" si="7" ref="AQ13:AQ24">(AP13/AO13)*1000</f>
        <v>8327.731092436976</v>
      </c>
      <c r="AR13" s="40">
        <v>22</v>
      </c>
      <c r="AS13" s="40">
        <v>39</v>
      </c>
      <c r="AT13" s="40">
        <f aca="true" t="shared" si="8" ref="AT13:AT25">(AS13/AR13)*1000</f>
        <v>1772.7272727272727</v>
      </c>
      <c r="AU13" s="40">
        <v>123</v>
      </c>
      <c r="AV13" s="40">
        <v>57</v>
      </c>
      <c r="AW13" s="40">
        <f aca="true" t="shared" si="9" ref="AW13:AW40">(AV13/AU13)*1000</f>
        <v>463.4146341463415</v>
      </c>
      <c r="AX13" s="40">
        <v>0</v>
      </c>
      <c r="AY13" s="40">
        <v>130.4</v>
      </c>
      <c r="AZ13" s="40">
        <v>0</v>
      </c>
    </row>
    <row r="14" spans="1:52" s="48" customFormat="1" ht="12.75" customHeight="1">
      <c r="A14" s="47" t="s">
        <v>97</v>
      </c>
      <c r="B14" s="40">
        <f aca="true" t="shared" si="10" ref="B14:C27">E14+W14+AL14</f>
        <v>1811</v>
      </c>
      <c r="C14" s="40">
        <f t="shared" si="10"/>
        <v>3051.3</v>
      </c>
      <c r="D14" s="40">
        <f aca="true" t="shared" si="11" ref="D14:D60">(C14/B14)*1000</f>
        <v>1684.8702374378797</v>
      </c>
      <c r="E14" s="40">
        <f aca="true" t="shared" si="12" ref="E14:E59">H14+K14+N14+Q14+T14</f>
        <v>1372</v>
      </c>
      <c r="F14" s="40">
        <f t="shared" si="0"/>
        <v>1640</v>
      </c>
      <c r="G14" s="40">
        <f aca="true" t="shared" si="13" ref="G14:G60">(F14/E14)*1000</f>
        <v>1195.33527696793</v>
      </c>
      <c r="H14" s="40">
        <v>227</v>
      </c>
      <c r="I14" s="40">
        <v>450</v>
      </c>
      <c r="J14" s="40">
        <f aca="true" t="shared" si="14" ref="J14:J60">(I14/H14)*1000</f>
        <v>1982.3788546255507</v>
      </c>
      <c r="K14" s="40">
        <v>65</v>
      </c>
      <c r="L14" s="40">
        <v>106</v>
      </c>
      <c r="M14" s="40">
        <f t="shared" si="1"/>
        <v>1630.7692307692307</v>
      </c>
      <c r="N14" s="40">
        <v>941</v>
      </c>
      <c r="O14" s="40">
        <v>932</v>
      </c>
      <c r="P14" s="40">
        <f t="shared" si="2"/>
        <v>990.4357066950054</v>
      </c>
      <c r="Q14" s="40">
        <v>14</v>
      </c>
      <c r="R14" s="40">
        <v>10</v>
      </c>
      <c r="S14" s="40">
        <f aca="true" t="shared" si="15" ref="S14:S24">(R14/Q14)*1000</f>
        <v>714.2857142857143</v>
      </c>
      <c r="T14" s="40">
        <v>125</v>
      </c>
      <c r="U14" s="40">
        <v>142</v>
      </c>
      <c r="V14" s="40">
        <f t="shared" si="3"/>
        <v>1136</v>
      </c>
      <c r="W14" s="40">
        <f aca="true" t="shared" si="16" ref="W14:X60">Z14+AC14+AF14+AI14</f>
        <v>193</v>
      </c>
      <c r="X14" s="40">
        <f t="shared" si="16"/>
        <v>221</v>
      </c>
      <c r="Y14" s="40">
        <f aca="true" t="shared" si="17" ref="Y14:Y60">(X14/W14)*1000</f>
        <v>1145.077720207254</v>
      </c>
      <c r="Z14" s="40">
        <v>32</v>
      </c>
      <c r="AA14" s="40">
        <v>20</v>
      </c>
      <c r="AB14" s="40">
        <f t="shared" si="4"/>
        <v>625</v>
      </c>
      <c r="AC14" s="40">
        <v>151</v>
      </c>
      <c r="AD14" s="40">
        <f>67+115</f>
        <v>182</v>
      </c>
      <c r="AE14" s="40">
        <f t="shared" si="5"/>
        <v>1205.298013245033</v>
      </c>
      <c r="AF14" s="40">
        <v>10</v>
      </c>
      <c r="AG14" s="40">
        <v>19</v>
      </c>
      <c r="AH14" s="40">
        <f t="shared" si="6"/>
        <v>1900</v>
      </c>
      <c r="AI14" s="41">
        <v>0</v>
      </c>
      <c r="AJ14" s="41">
        <v>0</v>
      </c>
      <c r="AK14" s="40">
        <v>0</v>
      </c>
      <c r="AL14" s="40">
        <f aca="true" t="shared" si="18" ref="AL14:AM43">AO14+AR14+AU14+AX14</f>
        <v>246</v>
      </c>
      <c r="AM14" s="40">
        <f>AP14+AS14+AV14+AY14</f>
        <v>1190.3</v>
      </c>
      <c r="AN14" s="40">
        <f aca="true" t="shared" si="19" ref="AN14:AN60">(AM14/AL14)*1000</f>
        <v>4838.617886178862</v>
      </c>
      <c r="AO14" s="40">
        <v>119</v>
      </c>
      <c r="AP14" s="40">
        <v>973</v>
      </c>
      <c r="AQ14" s="40">
        <f t="shared" si="7"/>
        <v>8176.470588235294</v>
      </c>
      <c r="AR14" s="40">
        <v>14</v>
      </c>
      <c r="AS14" s="40">
        <v>25</v>
      </c>
      <c r="AT14" s="40">
        <f t="shared" si="8"/>
        <v>1785.7142857142858</v>
      </c>
      <c r="AU14" s="40">
        <v>113</v>
      </c>
      <c r="AV14" s="40">
        <v>50</v>
      </c>
      <c r="AW14" s="40">
        <f t="shared" si="9"/>
        <v>442.4778761061947</v>
      </c>
      <c r="AX14" s="40">
        <v>0</v>
      </c>
      <c r="AY14" s="40">
        <v>142.3</v>
      </c>
      <c r="AZ14" s="40">
        <v>0</v>
      </c>
    </row>
    <row r="15" spans="1:52" s="48" customFormat="1" ht="11.25">
      <c r="A15" s="47" t="s">
        <v>98</v>
      </c>
      <c r="B15" s="40">
        <f t="shared" si="10"/>
        <v>1765</v>
      </c>
      <c r="C15" s="40">
        <f t="shared" si="10"/>
        <v>2704.8</v>
      </c>
      <c r="D15" s="40">
        <f t="shared" si="11"/>
        <v>1532.4645892351277</v>
      </c>
      <c r="E15" s="40">
        <f t="shared" si="12"/>
        <v>1340</v>
      </c>
      <c r="F15" s="40">
        <f t="shared" si="0"/>
        <v>1471</v>
      </c>
      <c r="G15" s="40">
        <f t="shared" si="13"/>
        <v>1097.761194029851</v>
      </c>
      <c r="H15" s="40">
        <v>237</v>
      </c>
      <c r="I15" s="40">
        <v>474</v>
      </c>
      <c r="J15" s="40">
        <f t="shared" si="14"/>
        <v>2000</v>
      </c>
      <c r="K15" s="40">
        <v>60</v>
      </c>
      <c r="L15" s="40">
        <v>95</v>
      </c>
      <c r="M15" s="40">
        <f t="shared" si="1"/>
        <v>1583.3333333333333</v>
      </c>
      <c r="N15" s="40">
        <v>885</v>
      </c>
      <c r="O15" s="40">
        <v>752</v>
      </c>
      <c r="P15" s="40">
        <f t="shared" si="2"/>
        <v>849.7175141242938</v>
      </c>
      <c r="Q15" s="40">
        <v>18</v>
      </c>
      <c r="R15" s="40">
        <v>15</v>
      </c>
      <c r="S15" s="40">
        <f t="shared" si="15"/>
        <v>833.3333333333334</v>
      </c>
      <c r="T15" s="40">
        <v>140</v>
      </c>
      <c r="U15" s="40">
        <v>135</v>
      </c>
      <c r="V15" s="40">
        <f t="shared" si="3"/>
        <v>964.2857142857143</v>
      </c>
      <c r="W15" s="40">
        <f t="shared" si="16"/>
        <v>200</v>
      </c>
      <c r="X15" s="40">
        <f t="shared" si="16"/>
        <v>255</v>
      </c>
      <c r="Y15" s="40">
        <f t="shared" si="17"/>
        <v>1275</v>
      </c>
      <c r="Z15" s="40">
        <v>35</v>
      </c>
      <c r="AA15" s="40">
        <v>26</v>
      </c>
      <c r="AB15" s="40">
        <f t="shared" si="4"/>
        <v>742.8571428571429</v>
      </c>
      <c r="AC15" s="40">
        <v>151</v>
      </c>
      <c r="AD15" s="40">
        <f>77+132</f>
        <v>209</v>
      </c>
      <c r="AE15" s="40">
        <f t="shared" si="5"/>
        <v>1384.1059602649007</v>
      </c>
      <c r="AF15" s="40">
        <v>14</v>
      </c>
      <c r="AG15" s="40">
        <v>20</v>
      </c>
      <c r="AH15" s="40">
        <f t="shared" si="6"/>
        <v>1428.5714285714287</v>
      </c>
      <c r="AI15" s="41">
        <v>0</v>
      </c>
      <c r="AJ15" s="41">
        <v>0</v>
      </c>
      <c r="AK15" s="40">
        <v>0</v>
      </c>
      <c r="AL15" s="40">
        <f t="shared" si="18"/>
        <v>225</v>
      </c>
      <c r="AM15" s="40">
        <f>AP15+AS15+AV15+AY15</f>
        <v>978.8</v>
      </c>
      <c r="AN15" s="40">
        <f t="shared" si="19"/>
        <v>4350.222222222223</v>
      </c>
      <c r="AO15" s="40">
        <v>105</v>
      </c>
      <c r="AP15" s="40">
        <v>754</v>
      </c>
      <c r="AQ15" s="40">
        <f t="shared" si="7"/>
        <v>7180.952380952382</v>
      </c>
      <c r="AR15" s="40">
        <v>14</v>
      </c>
      <c r="AS15" s="40">
        <v>28</v>
      </c>
      <c r="AT15" s="40">
        <f t="shared" si="8"/>
        <v>2000</v>
      </c>
      <c r="AU15" s="40">
        <v>106</v>
      </c>
      <c r="AV15" s="40">
        <v>46</v>
      </c>
      <c r="AW15" s="40">
        <f t="shared" si="9"/>
        <v>433.9622641509434</v>
      </c>
      <c r="AX15" s="40">
        <v>0</v>
      </c>
      <c r="AY15" s="40">
        <v>150.8</v>
      </c>
      <c r="AZ15" s="40">
        <v>0</v>
      </c>
    </row>
    <row r="16" spans="1:52" s="48" customFormat="1" ht="11.25">
      <c r="A16" s="47" t="s">
        <v>99</v>
      </c>
      <c r="B16" s="40">
        <f t="shared" si="10"/>
        <v>1950</v>
      </c>
      <c r="C16" s="40">
        <f t="shared" si="10"/>
        <v>3414</v>
      </c>
      <c r="D16" s="40">
        <f t="shared" si="11"/>
        <v>1750.769230769231</v>
      </c>
      <c r="E16" s="40">
        <f t="shared" si="12"/>
        <v>1450</v>
      </c>
      <c r="F16" s="40">
        <f t="shared" si="0"/>
        <v>1808</v>
      </c>
      <c r="G16" s="40">
        <f t="shared" si="13"/>
        <v>1246.896551724138</v>
      </c>
      <c r="H16" s="40">
        <v>280</v>
      </c>
      <c r="I16" s="40">
        <v>585</v>
      </c>
      <c r="J16" s="40">
        <f t="shared" si="14"/>
        <v>2089.285714285714</v>
      </c>
      <c r="K16" s="40">
        <v>55</v>
      </c>
      <c r="L16" s="40">
        <v>100</v>
      </c>
      <c r="M16" s="40">
        <f t="shared" si="1"/>
        <v>1818.181818181818</v>
      </c>
      <c r="N16" s="40">
        <v>964</v>
      </c>
      <c r="O16" s="40">
        <v>954</v>
      </c>
      <c r="P16" s="40">
        <f t="shared" si="2"/>
        <v>989.6265560165975</v>
      </c>
      <c r="Q16" s="40">
        <v>21</v>
      </c>
      <c r="R16" s="40">
        <v>24</v>
      </c>
      <c r="S16" s="40">
        <f t="shared" si="15"/>
        <v>1142.857142857143</v>
      </c>
      <c r="T16" s="40">
        <v>130</v>
      </c>
      <c r="U16" s="40">
        <v>145</v>
      </c>
      <c r="V16" s="40">
        <f t="shared" si="3"/>
        <v>1115.3846153846155</v>
      </c>
      <c r="W16" s="40">
        <f t="shared" si="16"/>
        <v>234</v>
      </c>
      <c r="X16" s="40">
        <f t="shared" si="16"/>
        <v>277</v>
      </c>
      <c r="Y16" s="40">
        <f t="shared" si="17"/>
        <v>1183.7606837606838</v>
      </c>
      <c r="Z16" s="40">
        <v>42</v>
      </c>
      <c r="AA16" s="40">
        <v>28</v>
      </c>
      <c r="AB16" s="40">
        <f t="shared" si="4"/>
        <v>666.6666666666666</v>
      </c>
      <c r="AC16" s="40">
        <v>176</v>
      </c>
      <c r="AD16" s="40">
        <f>82+142</f>
        <v>224</v>
      </c>
      <c r="AE16" s="40">
        <f t="shared" si="5"/>
        <v>1272.7272727272727</v>
      </c>
      <c r="AF16" s="40">
        <v>16</v>
      </c>
      <c r="AG16" s="40">
        <v>25</v>
      </c>
      <c r="AH16" s="40">
        <f t="shared" si="6"/>
        <v>1562.5</v>
      </c>
      <c r="AI16" s="41">
        <v>0</v>
      </c>
      <c r="AJ16" s="41">
        <v>0</v>
      </c>
      <c r="AK16" s="40">
        <v>0</v>
      </c>
      <c r="AL16" s="40">
        <f t="shared" si="18"/>
        <v>266</v>
      </c>
      <c r="AM16" s="40">
        <f>AP16+AS16+AV16+AY16</f>
        <v>1329</v>
      </c>
      <c r="AN16" s="40">
        <f t="shared" si="19"/>
        <v>4996.240601503759</v>
      </c>
      <c r="AO16" s="40">
        <v>129</v>
      </c>
      <c r="AP16" s="40">
        <v>1081</v>
      </c>
      <c r="AQ16" s="40">
        <f t="shared" si="7"/>
        <v>8379.844961240311</v>
      </c>
      <c r="AR16" s="40">
        <v>19</v>
      </c>
      <c r="AS16" s="40">
        <v>38</v>
      </c>
      <c r="AT16" s="40">
        <f t="shared" si="8"/>
        <v>2000</v>
      </c>
      <c r="AU16" s="40">
        <v>118</v>
      </c>
      <c r="AV16" s="40">
        <v>52</v>
      </c>
      <c r="AW16" s="40">
        <f t="shared" si="9"/>
        <v>440.6779661016949</v>
      </c>
      <c r="AX16" s="40">
        <v>0</v>
      </c>
      <c r="AY16" s="40">
        <v>158</v>
      </c>
      <c r="AZ16" s="40">
        <v>0</v>
      </c>
    </row>
    <row r="17" spans="1:52" s="48" customFormat="1" ht="11.25">
      <c r="A17" s="47" t="s">
        <v>100</v>
      </c>
      <c r="B17" s="40">
        <f t="shared" si="10"/>
        <v>1850</v>
      </c>
      <c r="C17" s="40">
        <f t="shared" si="10"/>
        <v>2868</v>
      </c>
      <c r="D17" s="40">
        <f t="shared" si="11"/>
        <v>1550.2702702702702</v>
      </c>
      <c r="E17" s="40">
        <f t="shared" si="12"/>
        <v>1385</v>
      </c>
      <c r="F17" s="40">
        <f t="shared" si="0"/>
        <v>1646</v>
      </c>
      <c r="G17" s="40">
        <f t="shared" si="13"/>
        <v>1188.447653429603</v>
      </c>
      <c r="H17" s="40">
        <v>260</v>
      </c>
      <c r="I17" s="40">
        <v>565</v>
      </c>
      <c r="J17" s="40">
        <f t="shared" si="14"/>
        <v>2173.076923076923</v>
      </c>
      <c r="K17" s="40">
        <v>60</v>
      </c>
      <c r="L17" s="40">
        <v>105</v>
      </c>
      <c r="M17" s="40">
        <f t="shared" si="1"/>
        <v>1750</v>
      </c>
      <c r="N17" s="40">
        <v>930</v>
      </c>
      <c r="O17" s="40">
        <v>818</v>
      </c>
      <c r="P17" s="40">
        <f t="shared" si="2"/>
        <v>879.5698924731182</v>
      </c>
      <c r="Q17" s="40">
        <v>25</v>
      </c>
      <c r="R17" s="40">
        <v>33</v>
      </c>
      <c r="S17" s="40">
        <f t="shared" si="15"/>
        <v>1320</v>
      </c>
      <c r="T17" s="40">
        <v>110</v>
      </c>
      <c r="U17" s="40">
        <v>125</v>
      </c>
      <c r="V17" s="40">
        <f t="shared" si="3"/>
        <v>1136.3636363636365</v>
      </c>
      <c r="W17" s="40">
        <f t="shared" si="16"/>
        <v>213</v>
      </c>
      <c r="X17" s="40">
        <f t="shared" si="16"/>
        <v>264</v>
      </c>
      <c r="Y17" s="40">
        <f t="shared" si="17"/>
        <v>1239.4366197183097</v>
      </c>
      <c r="Z17" s="40">
        <v>52</v>
      </c>
      <c r="AA17" s="40">
        <v>35</v>
      </c>
      <c r="AB17" s="40">
        <f t="shared" si="4"/>
        <v>673.0769230769231</v>
      </c>
      <c r="AC17" s="40">
        <v>141</v>
      </c>
      <c r="AD17" s="40">
        <f>73+126</f>
        <v>199</v>
      </c>
      <c r="AE17" s="40">
        <f t="shared" si="5"/>
        <v>1411.3475177304963</v>
      </c>
      <c r="AF17" s="40">
        <v>20</v>
      </c>
      <c r="AG17" s="40">
        <v>30</v>
      </c>
      <c r="AH17" s="40">
        <f t="shared" si="6"/>
        <v>1500</v>
      </c>
      <c r="AI17" s="41">
        <v>0</v>
      </c>
      <c r="AJ17" s="41">
        <v>0</v>
      </c>
      <c r="AK17" s="40">
        <v>0</v>
      </c>
      <c r="AL17" s="40">
        <f t="shared" si="18"/>
        <v>252</v>
      </c>
      <c r="AM17" s="40">
        <f t="shared" si="18"/>
        <v>958</v>
      </c>
      <c r="AN17" s="40">
        <f t="shared" si="19"/>
        <v>3801.587301587301</v>
      </c>
      <c r="AO17" s="40">
        <v>109</v>
      </c>
      <c r="AP17" s="40">
        <v>860</v>
      </c>
      <c r="AQ17" s="40">
        <f t="shared" si="7"/>
        <v>7889.9082568807335</v>
      </c>
      <c r="AR17" s="40">
        <v>22</v>
      </c>
      <c r="AS17" s="40">
        <v>42</v>
      </c>
      <c r="AT17" s="40">
        <f t="shared" si="8"/>
        <v>1909.0909090909092</v>
      </c>
      <c r="AU17" s="40">
        <v>121</v>
      </c>
      <c r="AV17" s="40">
        <v>56</v>
      </c>
      <c r="AW17" s="40">
        <f t="shared" si="9"/>
        <v>462.8099173553719</v>
      </c>
      <c r="AX17" s="40">
        <v>0</v>
      </c>
      <c r="AY17" s="40">
        <v>0</v>
      </c>
      <c r="AZ17" s="40">
        <v>0</v>
      </c>
    </row>
    <row r="18" spans="1:52" s="48" customFormat="1" ht="11.25">
      <c r="A18" s="47" t="s">
        <v>101</v>
      </c>
      <c r="B18" s="40">
        <f t="shared" si="10"/>
        <v>1916</v>
      </c>
      <c r="C18" s="40">
        <f t="shared" si="10"/>
        <v>2836</v>
      </c>
      <c r="D18" s="40">
        <f t="shared" si="11"/>
        <v>1480.1670146137787</v>
      </c>
      <c r="E18" s="40">
        <f t="shared" si="12"/>
        <v>1442</v>
      </c>
      <c r="F18" s="40">
        <f t="shared" si="0"/>
        <v>1657</v>
      </c>
      <c r="G18" s="40">
        <f t="shared" si="13"/>
        <v>1149.0984743411927</v>
      </c>
      <c r="H18" s="40">
        <v>302</v>
      </c>
      <c r="I18" s="40">
        <v>600</v>
      </c>
      <c r="J18" s="40">
        <f t="shared" si="14"/>
        <v>1986.7549668874171</v>
      </c>
      <c r="K18" s="40">
        <v>60</v>
      </c>
      <c r="L18" s="40">
        <v>95</v>
      </c>
      <c r="M18" s="40">
        <f t="shared" si="1"/>
        <v>1583.3333333333333</v>
      </c>
      <c r="N18" s="40">
        <v>932</v>
      </c>
      <c r="O18" s="40">
        <v>792</v>
      </c>
      <c r="P18" s="40">
        <f t="shared" si="2"/>
        <v>849.7854077253219</v>
      </c>
      <c r="Q18" s="40">
        <v>33</v>
      </c>
      <c r="R18" s="40">
        <v>55</v>
      </c>
      <c r="S18" s="40">
        <f t="shared" si="15"/>
        <v>1666.6666666666667</v>
      </c>
      <c r="T18" s="40">
        <v>115</v>
      </c>
      <c r="U18" s="40">
        <v>115</v>
      </c>
      <c r="V18" s="40">
        <f t="shared" si="3"/>
        <v>1000</v>
      </c>
      <c r="W18" s="40">
        <f t="shared" si="16"/>
        <v>245</v>
      </c>
      <c r="X18" s="40">
        <f t="shared" si="16"/>
        <v>264</v>
      </c>
      <c r="Y18" s="40">
        <f t="shared" si="17"/>
        <v>1077.5510204081634</v>
      </c>
      <c r="Z18" s="40">
        <v>70</v>
      </c>
      <c r="AA18" s="40">
        <v>44</v>
      </c>
      <c r="AB18" s="40">
        <f t="shared" si="4"/>
        <v>628.5714285714286</v>
      </c>
      <c r="AC18" s="40">
        <v>150</v>
      </c>
      <c r="AD18" s="40">
        <f>66+114</f>
        <v>180</v>
      </c>
      <c r="AE18" s="40">
        <f t="shared" si="5"/>
        <v>1200</v>
      </c>
      <c r="AF18" s="40">
        <v>25</v>
      </c>
      <c r="AG18" s="40">
        <v>40</v>
      </c>
      <c r="AH18" s="40">
        <f t="shared" si="6"/>
        <v>1600</v>
      </c>
      <c r="AI18" s="41">
        <v>0</v>
      </c>
      <c r="AJ18" s="41">
        <v>0</v>
      </c>
      <c r="AK18" s="40">
        <v>0</v>
      </c>
      <c r="AL18" s="40">
        <f t="shared" si="18"/>
        <v>229</v>
      </c>
      <c r="AM18" s="40">
        <f t="shared" si="18"/>
        <v>915</v>
      </c>
      <c r="AN18" s="40">
        <f t="shared" si="19"/>
        <v>3995.633187772926</v>
      </c>
      <c r="AO18" s="40">
        <v>98</v>
      </c>
      <c r="AP18" s="40">
        <v>828</v>
      </c>
      <c r="AQ18" s="40">
        <f t="shared" si="7"/>
        <v>8448.979591836734</v>
      </c>
      <c r="AR18" s="40">
        <v>22</v>
      </c>
      <c r="AS18" s="40">
        <v>41</v>
      </c>
      <c r="AT18" s="40">
        <f t="shared" si="8"/>
        <v>1863.6363636363635</v>
      </c>
      <c r="AU18" s="40">
        <v>109</v>
      </c>
      <c r="AV18" s="40">
        <v>46</v>
      </c>
      <c r="AW18" s="40">
        <f t="shared" si="9"/>
        <v>422.0183486238532</v>
      </c>
      <c r="AX18" s="40">
        <v>0</v>
      </c>
      <c r="AY18" s="40">
        <v>0</v>
      </c>
      <c r="AZ18" s="40">
        <v>0</v>
      </c>
    </row>
    <row r="19" spans="1:52" s="48" customFormat="1" ht="11.25">
      <c r="A19" s="47" t="s">
        <v>102</v>
      </c>
      <c r="B19" s="40">
        <f t="shared" si="10"/>
        <v>2071</v>
      </c>
      <c r="C19" s="40">
        <f t="shared" si="10"/>
        <v>2414</v>
      </c>
      <c r="D19" s="40">
        <f t="shared" si="11"/>
        <v>1165.620473201352</v>
      </c>
      <c r="E19" s="40">
        <f t="shared" si="12"/>
        <v>1564</v>
      </c>
      <c r="F19" s="40">
        <f t="shared" si="0"/>
        <v>1906</v>
      </c>
      <c r="G19" s="40">
        <f t="shared" si="13"/>
        <v>1218.6700767263428</v>
      </c>
      <c r="H19" s="40">
        <v>365</v>
      </c>
      <c r="I19" s="40">
        <v>672</v>
      </c>
      <c r="J19" s="40">
        <f t="shared" si="14"/>
        <v>1841.0958904109589</v>
      </c>
      <c r="K19" s="40">
        <v>55</v>
      </c>
      <c r="L19" s="40">
        <v>85</v>
      </c>
      <c r="M19" s="40">
        <f t="shared" si="1"/>
        <v>1545.4545454545455</v>
      </c>
      <c r="N19" s="40">
        <v>984</v>
      </c>
      <c r="O19" s="40">
        <v>974</v>
      </c>
      <c r="P19" s="40">
        <f t="shared" si="2"/>
        <v>989.8373983739838</v>
      </c>
      <c r="Q19" s="40">
        <v>40</v>
      </c>
      <c r="R19" s="40">
        <v>65</v>
      </c>
      <c r="S19" s="40">
        <f t="shared" si="15"/>
        <v>1625</v>
      </c>
      <c r="T19" s="40">
        <v>120</v>
      </c>
      <c r="U19" s="40">
        <v>110</v>
      </c>
      <c r="V19" s="40">
        <f t="shared" si="3"/>
        <v>916.6666666666666</v>
      </c>
      <c r="W19" s="40">
        <f t="shared" si="16"/>
        <v>239</v>
      </c>
      <c r="X19" s="40">
        <f t="shared" si="16"/>
        <v>282</v>
      </c>
      <c r="Y19" s="40">
        <f t="shared" si="17"/>
        <v>1179.9163179916318</v>
      </c>
      <c r="Z19" s="40">
        <v>75</v>
      </c>
      <c r="AA19" s="40">
        <v>52</v>
      </c>
      <c r="AB19" s="40">
        <f t="shared" si="4"/>
        <v>693.3333333333334</v>
      </c>
      <c r="AC19" s="40">
        <v>134</v>
      </c>
      <c r="AD19" s="40">
        <f>66+114</f>
        <v>180</v>
      </c>
      <c r="AE19" s="40">
        <f t="shared" si="5"/>
        <v>1343.2835820895523</v>
      </c>
      <c r="AF19" s="40">
        <v>30</v>
      </c>
      <c r="AG19" s="40">
        <v>50</v>
      </c>
      <c r="AH19" s="40">
        <f t="shared" si="6"/>
        <v>1666.6666666666667</v>
      </c>
      <c r="AI19" s="41">
        <v>0</v>
      </c>
      <c r="AJ19" s="41">
        <v>0</v>
      </c>
      <c r="AK19" s="40">
        <v>0</v>
      </c>
      <c r="AL19" s="40">
        <f t="shared" si="18"/>
        <v>268</v>
      </c>
      <c r="AM19" s="40">
        <f t="shared" si="18"/>
        <v>226</v>
      </c>
      <c r="AN19" s="40">
        <f t="shared" si="19"/>
        <v>843.2835820895523</v>
      </c>
      <c r="AO19" s="40">
        <v>123</v>
      </c>
      <c r="AP19" s="40">
        <v>131</v>
      </c>
      <c r="AQ19" s="40">
        <f t="shared" si="7"/>
        <v>1065.040650406504</v>
      </c>
      <c r="AR19" s="40">
        <v>25</v>
      </c>
      <c r="AS19" s="40">
        <v>40</v>
      </c>
      <c r="AT19" s="40">
        <f t="shared" si="8"/>
        <v>1600</v>
      </c>
      <c r="AU19" s="40">
        <v>120</v>
      </c>
      <c r="AV19" s="40">
        <v>55</v>
      </c>
      <c r="AW19" s="40">
        <f t="shared" si="9"/>
        <v>458.3333333333333</v>
      </c>
      <c r="AX19" s="40">
        <v>0</v>
      </c>
      <c r="AY19" s="40">
        <v>0</v>
      </c>
      <c r="AZ19" s="40">
        <v>0</v>
      </c>
    </row>
    <row r="20" spans="1:52" s="48" customFormat="1" ht="11.25">
      <c r="A20" s="47" t="s">
        <v>103</v>
      </c>
      <c r="B20" s="40">
        <f t="shared" si="10"/>
        <v>2070</v>
      </c>
      <c r="C20" s="40">
        <f t="shared" si="10"/>
        <v>3248</v>
      </c>
      <c r="D20" s="40">
        <f t="shared" si="11"/>
        <v>1569.0821256038648</v>
      </c>
      <c r="E20" s="40">
        <f t="shared" si="12"/>
        <v>1513</v>
      </c>
      <c r="F20" s="40">
        <f t="shared" si="0"/>
        <v>1879</v>
      </c>
      <c r="G20" s="40">
        <f t="shared" si="13"/>
        <v>1241.9035029742233</v>
      </c>
      <c r="H20" s="40">
        <v>350</v>
      </c>
      <c r="I20" s="40">
        <v>680</v>
      </c>
      <c r="J20" s="40">
        <f t="shared" si="14"/>
        <v>1942.857142857143</v>
      </c>
      <c r="K20" s="40">
        <v>55</v>
      </c>
      <c r="L20" s="40">
        <v>90</v>
      </c>
      <c r="M20" s="40">
        <f t="shared" si="1"/>
        <v>1636.3636363636365</v>
      </c>
      <c r="N20" s="40">
        <v>958</v>
      </c>
      <c r="O20" s="40">
        <v>939</v>
      </c>
      <c r="P20" s="40">
        <f t="shared" si="2"/>
        <v>980.1670146137787</v>
      </c>
      <c r="Q20" s="40">
        <v>35</v>
      </c>
      <c r="R20" s="40">
        <v>60</v>
      </c>
      <c r="S20" s="40">
        <f t="shared" si="15"/>
        <v>1714.2857142857142</v>
      </c>
      <c r="T20" s="40">
        <v>115</v>
      </c>
      <c r="U20" s="40">
        <v>110</v>
      </c>
      <c r="V20" s="40">
        <f t="shared" si="3"/>
        <v>956.5217391304349</v>
      </c>
      <c r="W20" s="40">
        <f t="shared" si="16"/>
        <v>288</v>
      </c>
      <c r="X20" s="40">
        <f t="shared" si="16"/>
        <v>324</v>
      </c>
      <c r="Y20" s="40">
        <f t="shared" si="17"/>
        <v>1125</v>
      </c>
      <c r="Z20" s="40">
        <v>88</v>
      </c>
      <c r="AA20" s="40">
        <v>59</v>
      </c>
      <c r="AB20" s="40">
        <f t="shared" si="4"/>
        <v>670.4545454545454</v>
      </c>
      <c r="AC20" s="40">
        <v>165</v>
      </c>
      <c r="AD20" s="40">
        <f>88+125</f>
        <v>213</v>
      </c>
      <c r="AE20" s="40">
        <f t="shared" si="5"/>
        <v>1290.909090909091</v>
      </c>
      <c r="AF20" s="40">
        <v>35</v>
      </c>
      <c r="AG20" s="40">
        <v>52</v>
      </c>
      <c r="AH20" s="40">
        <f t="shared" si="6"/>
        <v>1485.7142857142858</v>
      </c>
      <c r="AI20" s="41">
        <v>0</v>
      </c>
      <c r="AJ20" s="41">
        <v>0</v>
      </c>
      <c r="AK20" s="40">
        <v>0</v>
      </c>
      <c r="AL20" s="40">
        <f t="shared" si="18"/>
        <v>269</v>
      </c>
      <c r="AM20" s="40">
        <f t="shared" si="18"/>
        <v>1045</v>
      </c>
      <c r="AN20" s="40">
        <f t="shared" si="19"/>
        <v>3884.7583643122675</v>
      </c>
      <c r="AO20" s="40">
        <v>117</v>
      </c>
      <c r="AP20" s="40">
        <v>941</v>
      </c>
      <c r="AQ20" s="40">
        <f t="shared" si="7"/>
        <v>8042.735042735043</v>
      </c>
      <c r="AR20" s="40">
        <v>27</v>
      </c>
      <c r="AS20" s="40">
        <v>44</v>
      </c>
      <c r="AT20" s="40">
        <f t="shared" si="8"/>
        <v>1629.6296296296296</v>
      </c>
      <c r="AU20" s="40">
        <v>125</v>
      </c>
      <c r="AV20" s="40">
        <v>60</v>
      </c>
      <c r="AW20" s="40">
        <f t="shared" si="9"/>
        <v>480</v>
      </c>
      <c r="AX20" s="40">
        <v>0</v>
      </c>
      <c r="AY20" s="40">
        <v>0</v>
      </c>
      <c r="AZ20" s="40">
        <v>0</v>
      </c>
    </row>
    <row r="21" spans="1:52" s="48" customFormat="1" ht="11.25">
      <c r="A21" s="47" t="s">
        <v>104</v>
      </c>
      <c r="B21" s="40">
        <f t="shared" si="10"/>
        <v>2021</v>
      </c>
      <c r="C21" s="40">
        <f t="shared" si="10"/>
        <v>3466</v>
      </c>
      <c r="D21" s="40">
        <f t="shared" si="11"/>
        <v>1714.992577931717</v>
      </c>
      <c r="E21" s="40">
        <f t="shared" si="12"/>
        <v>1461</v>
      </c>
      <c r="F21" s="40">
        <f t="shared" si="0"/>
        <v>1902</v>
      </c>
      <c r="G21" s="40">
        <f t="shared" si="13"/>
        <v>1301.8480492813142</v>
      </c>
      <c r="H21" s="40">
        <v>300</v>
      </c>
      <c r="I21" s="40">
        <v>662</v>
      </c>
      <c r="J21" s="40">
        <f t="shared" si="14"/>
        <v>2206.6666666666665</v>
      </c>
      <c r="K21" s="40">
        <v>53</v>
      </c>
      <c r="L21" s="40">
        <v>90</v>
      </c>
      <c r="M21" s="40">
        <f t="shared" si="1"/>
        <v>1698.1132075471698</v>
      </c>
      <c r="N21" s="40">
        <v>970</v>
      </c>
      <c r="O21" s="40">
        <v>960</v>
      </c>
      <c r="P21" s="40">
        <f t="shared" si="2"/>
        <v>989.6907216494845</v>
      </c>
      <c r="Q21" s="40">
        <v>43</v>
      </c>
      <c r="R21" s="40">
        <v>90</v>
      </c>
      <c r="S21" s="40">
        <f t="shared" si="15"/>
        <v>2093.0232558139537</v>
      </c>
      <c r="T21" s="40">
        <v>95</v>
      </c>
      <c r="U21" s="40">
        <v>100</v>
      </c>
      <c r="V21" s="40">
        <f t="shared" si="3"/>
        <v>1052.6315789473683</v>
      </c>
      <c r="W21" s="40">
        <f t="shared" si="16"/>
        <v>289</v>
      </c>
      <c r="X21" s="40">
        <f t="shared" si="16"/>
        <v>399</v>
      </c>
      <c r="Y21" s="40">
        <f t="shared" si="17"/>
        <v>1380.6228373702422</v>
      </c>
      <c r="Z21" s="40">
        <v>64</v>
      </c>
      <c r="AA21" s="40">
        <v>40</v>
      </c>
      <c r="AB21" s="40">
        <f t="shared" si="4"/>
        <v>625</v>
      </c>
      <c r="AC21" s="40">
        <v>175</v>
      </c>
      <c r="AD21" s="40">
        <f>101+175</f>
        <v>276</v>
      </c>
      <c r="AE21" s="40">
        <f t="shared" si="5"/>
        <v>1577.142857142857</v>
      </c>
      <c r="AF21" s="40">
        <v>50</v>
      </c>
      <c r="AG21" s="40">
        <v>83</v>
      </c>
      <c r="AH21" s="40">
        <f t="shared" si="6"/>
        <v>1660</v>
      </c>
      <c r="AI21" s="41">
        <v>0</v>
      </c>
      <c r="AJ21" s="41">
        <v>0</v>
      </c>
      <c r="AK21" s="40">
        <v>0</v>
      </c>
      <c r="AL21" s="40">
        <f t="shared" si="18"/>
        <v>271</v>
      </c>
      <c r="AM21" s="40">
        <f t="shared" si="18"/>
        <v>1165</v>
      </c>
      <c r="AN21" s="40">
        <f t="shared" si="19"/>
        <v>4298.89298892989</v>
      </c>
      <c r="AO21" s="40">
        <v>128</v>
      </c>
      <c r="AP21" s="40">
        <v>1071</v>
      </c>
      <c r="AQ21" s="40">
        <f t="shared" si="7"/>
        <v>8367.1875</v>
      </c>
      <c r="AR21" s="40">
        <v>21</v>
      </c>
      <c r="AS21" s="40">
        <v>38</v>
      </c>
      <c r="AT21" s="40">
        <f t="shared" si="8"/>
        <v>1809.5238095238096</v>
      </c>
      <c r="AU21" s="40">
        <v>122</v>
      </c>
      <c r="AV21" s="40">
        <v>56</v>
      </c>
      <c r="AW21" s="40">
        <f t="shared" si="9"/>
        <v>459.016393442623</v>
      </c>
      <c r="AX21" s="40">
        <v>0</v>
      </c>
      <c r="AY21" s="40">
        <v>0</v>
      </c>
      <c r="AZ21" s="40">
        <v>0</v>
      </c>
    </row>
    <row r="22" spans="1:52" s="48" customFormat="1" ht="11.25">
      <c r="A22" s="47" t="s">
        <v>105</v>
      </c>
      <c r="B22" s="40">
        <f t="shared" si="10"/>
        <v>1979</v>
      </c>
      <c r="C22" s="40">
        <f t="shared" si="10"/>
        <v>3735</v>
      </c>
      <c r="D22" s="40">
        <f t="shared" si="11"/>
        <v>1887.3168266801415</v>
      </c>
      <c r="E22" s="40">
        <f t="shared" si="12"/>
        <v>1406</v>
      </c>
      <c r="F22" s="40">
        <f t="shared" si="0"/>
        <v>2066</v>
      </c>
      <c r="G22" s="40">
        <f t="shared" si="13"/>
        <v>1469.416785206259</v>
      </c>
      <c r="H22" s="40">
        <v>277</v>
      </c>
      <c r="I22" s="40">
        <v>786</v>
      </c>
      <c r="J22" s="40">
        <f t="shared" si="14"/>
        <v>2837.5451263537907</v>
      </c>
      <c r="K22" s="40">
        <v>50</v>
      </c>
      <c r="L22" s="40">
        <v>75</v>
      </c>
      <c r="M22" s="40">
        <f t="shared" si="1"/>
        <v>1500</v>
      </c>
      <c r="N22" s="40">
        <v>944</v>
      </c>
      <c r="O22" s="40">
        <v>1000</v>
      </c>
      <c r="P22" s="40">
        <f t="shared" si="2"/>
        <v>1059.322033898305</v>
      </c>
      <c r="Q22" s="40">
        <v>45</v>
      </c>
      <c r="R22" s="40">
        <v>100</v>
      </c>
      <c r="S22" s="40">
        <f t="shared" si="15"/>
        <v>2222.222222222222</v>
      </c>
      <c r="T22" s="40">
        <v>90</v>
      </c>
      <c r="U22" s="40">
        <v>105</v>
      </c>
      <c r="V22" s="40">
        <f t="shared" si="3"/>
        <v>1166.6666666666667</v>
      </c>
      <c r="W22" s="40">
        <f t="shared" si="16"/>
        <v>297</v>
      </c>
      <c r="X22" s="40">
        <f t="shared" si="16"/>
        <v>436</v>
      </c>
      <c r="Y22" s="40">
        <f t="shared" si="17"/>
        <v>1468.013468013468</v>
      </c>
      <c r="Z22" s="40">
        <v>50</v>
      </c>
      <c r="AA22" s="40">
        <v>30</v>
      </c>
      <c r="AB22" s="40">
        <f t="shared" si="4"/>
        <v>600</v>
      </c>
      <c r="AC22" s="40">
        <v>199</v>
      </c>
      <c r="AD22" s="40">
        <f>122+202</f>
        <v>324</v>
      </c>
      <c r="AE22" s="40">
        <f t="shared" si="5"/>
        <v>1628.1407035175878</v>
      </c>
      <c r="AF22" s="40">
        <v>48</v>
      </c>
      <c r="AG22" s="40">
        <v>82</v>
      </c>
      <c r="AH22" s="40">
        <f t="shared" si="6"/>
        <v>1708.3333333333333</v>
      </c>
      <c r="AI22" s="41">
        <v>0</v>
      </c>
      <c r="AJ22" s="41">
        <v>0</v>
      </c>
      <c r="AK22" s="40">
        <v>0</v>
      </c>
      <c r="AL22" s="40">
        <f t="shared" si="18"/>
        <v>276</v>
      </c>
      <c r="AM22" s="40">
        <f t="shared" si="18"/>
        <v>1233</v>
      </c>
      <c r="AN22" s="40">
        <f t="shared" si="19"/>
        <v>4467.391304347826</v>
      </c>
      <c r="AO22" s="40">
        <v>140</v>
      </c>
      <c r="AP22" s="40">
        <v>1142</v>
      </c>
      <c r="AQ22" s="40">
        <f t="shared" si="7"/>
        <v>8157.142857142857</v>
      </c>
      <c r="AR22" s="40">
        <v>21</v>
      </c>
      <c r="AS22" s="40">
        <v>39</v>
      </c>
      <c r="AT22" s="40">
        <f t="shared" si="8"/>
        <v>1857.142857142857</v>
      </c>
      <c r="AU22" s="40">
        <v>115</v>
      </c>
      <c r="AV22" s="40">
        <v>52</v>
      </c>
      <c r="AW22" s="40">
        <f t="shared" si="9"/>
        <v>452.17391304347825</v>
      </c>
      <c r="AX22" s="40">
        <v>0</v>
      </c>
      <c r="AY22" s="40">
        <v>0</v>
      </c>
      <c r="AZ22" s="40">
        <v>0</v>
      </c>
    </row>
    <row r="23" spans="1:52" s="48" customFormat="1" ht="11.25">
      <c r="A23" s="47" t="s">
        <v>106</v>
      </c>
      <c r="B23" s="40">
        <f t="shared" si="10"/>
        <v>2016</v>
      </c>
      <c r="C23" s="40">
        <f t="shared" si="10"/>
        <v>3626</v>
      </c>
      <c r="D23" s="40">
        <f t="shared" si="11"/>
        <v>1798.611111111111</v>
      </c>
      <c r="E23" s="40">
        <f t="shared" si="12"/>
        <v>1395</v>
      </c>
      <c r="F23" s="40">
        <f t="shared" si="0"/>
        <v>2013</v>
      </c>
      <c r="G23" s="40">
        <f t="shared" si="13"/>
        <v>1443.010752688172</v>
      </c>
      <c r="H23" s="40">
        <v>255</v>
      </c>
      <c r="I23" s="40">
        <v>689</v>
      </c>
      <c r="J23" s="40">
        <f t="shared" si="14"/>
        <v>2701.9607843137255</v>
      </c>
      <c r="K23" s="40">
        <v>55</v>
      </c>
      <c r="L23" s="40">
        <v>85</v>
      </c>
      <c r="M23" s="40">
        <f t="shared" si="1"/>
        <v>1545.4545454545455</v>
      </c>
      <c r="N23" s="40">
        <v>970</v>
      </c>
      <c r="O23" s="40">
        <v>1067</v>
      </c>
      <c r="P23" s="40">
        <f t="shared" si="2"/>
        <v>1100</v>
      </c>
      <c r="Q23" s="40">
        <v>50</v>
      </c>
      <c r="R23" s="40">
        <v>100</v>
      </c>
      <c r="S23" s="40">
        <f t="shared" si="15"/>
        <v>2000</v>
      </c>
      <c r="T23" s="40">
        <v>65</v>
      </c>
      <c r="U23" s="40">
        <v>72</v>
      </c>
      <c r="V23" s="40">
        <f t="shared" si="3"/>
        <v>1107.6923076923078</v>
      </c>
      <c r="W23" s="40">
        <f t="shared" si="16"/>
        <v>353</v>
      </c>
      <c r="X23" s="40">
        <f t="shared" si="16"/>
        <v>478</v>
      </c>
      <c r="Y23" s="40">
        <f t="shared" si="17"/>
        <v>1354.1076487252124</v>
      </c>
      <c r="Z23" s="40">
        <v>60</v>
      </c>
      <c r="AA23" s="40">
        <v>39</v>
      </c>
      <c r="AB23" s="40">
        <f t="shared" si="4"/>
        <v>650</v>
      </c>
      <c r="AC23" s="40">
        <v>236</v>
      </c>
      <c r="AD23" s="40">
        <f>125+214</f>
        <v>339</v>
      </c>
      <c r="AE23" s="40">
        <f t="shared" si="5"/>
        <v>1436.4406779661017</v>
      </c>
      <c r="AF23" s="40">
        <v>57</v>
      </c>
      <c r="AG23" s="40">
        <v>100</v>
      </c>
      <c r="AH23" s="40">
        <f t="shared" si="6"/>
        <v>1754.3859649122805</v>
      </c>
      <c r="AI23" s="41">
        <v>0</v>
      </c>
      <c r="AJ23" s="41">
        <v>0</v>
      </c>
      <c r="AK23" s="40">
        <v>0</v>
      </c>
      <c r="AL23" s="40">
        <f t="shared" si="18"/>
        <v>268</v>
      </c>
      <c r="AM23" s="40">
        <f t="shared" si="18"/>
        <v>1135</v>
      </c>
      <c r="AN23" s="40">
        <f t="shared" si="19"/>
        <v>4235.074626865671</v>
      </c>
      <c r="AO23" s="40">
        <v>123</v>
      </c>
      <c r="AP23" s="40">
        <v>1033</v>
      </c>
      <c r="AQ23" s="40">
        <f t="shared" si="7"/>
        <v>8398.373983739837</v>
      </c>
      <c r="AR23" s="40">
        <v>24</v>
      </c>
      <c r="AS23" s="40">
        <v>44</v>
      </c>
      <c r="AT23" s="40">
        <f t="shared" si="8"/>
        <v>1833.3333333333333</v>
      </c>
      <c r="AU23" s="40">
        <v>121</v>
      </c>
      <c r="AV23" s="40">
        <v>58</v>
      </c>
      <c r="AW23" s="40">
        <f t="shared" si="9"/>
        <v>479.3388429752066</v>
      </c>
      <c r="AX23" s="40">
        <v>0</v>
      </c>
      <c r="AY23" s="40">
        <v>0</v>
      </c>
      <c r="AZ23" s="40">
        <v>0</v>
      </c>
    </row>
    <row r="24" spans="1:52" s="48" customFormat="1" ht="11.25">
      <c r="A24" s="47" t="s">
        <v>107</v>
      </c>
      <c r="B24" s="40">
        <f t="shared" si="10"/>
        <v>1988</v>
      </c>
      <c r="C24" s="40">
        <f t="shared" si="10"/>
        <v>3873</v>
      </c>
      <c r="D24" s="40">
        <f t="shared" si="11"/>
        <v>1948.1891348088532</v>
      </c>
      <c r="E24" s="40">
        <f t="shared" si="12"/>
        <v>1336</v>
      </c>
      <c r="F24" s="40">
        <f t="shared" si="0"/>
        <v>2109</v>
      </c>
      <c r="G24" s="40">
        <f t="shared" si="13"/>
        <v>1578.5928143712576</v>
      </c>
      <c r="H24" s="40">
        <v>229</v>
      </c>
      <c r="I24" s="40">
        <v>737</v>
      </c>
      <c r="J24" s="40">
        <f t="shared" si="14"/>
        <v>3218.3406113537117</v>
      </c>
      <c r="K24" s="40">
        <v>65</v>
      </c>
      <c r="L24" s="40">
        <v>100</v>
      </c>
      <c r="M24" s="40">
        <f t="shared" si="1"/>
        <v>1538.4615384615386</v>
      </c>
      <c r="N24" s="40">
        <v>915</v>
      </c>
      <c r="O24" s="40">
        <v>1052</v>
      </c>
      <c r="P24" s="40">
        <f t="shared" si="2"/>
        <v>1149.7267759562842</v>
      </c>
      <c r="Q24" s="40">
        <v>77</v>
      </c>
      <c r="R24" s="40">
        <v>165</v>
      </c>
      <c r="S24" s="40">
        <f t="shared" si="15"/>
        <v>2142.8571428571427</v>
      </c>
      <c r="T24" s="40">
        <v>50</v>
      </c>
      <c r="U24" s="40">
        <v>55</v>
      </c>
      <c r="V24" s="40">
        <f t="shared" si="3"/>
        <v>1100</v>
      </c>
      <c r="W24" s="40">
        <f t="shared" si="16"/>
        <v>361</v>
      </c>
      <c r="X24" s="40">
        <f t="shared" si="16"/>
        <v>466</v>
      </c>
      <c r="Y24" s="40">
        <f t="shared" si="17"/>
        <v>1290.858725761773</v>
      </c>
      <c r="Z24" s="40">
        <v>40</v>
      </c>
      <c r="AA24" s="40">
        <v>28</v>
      </c>
      <c r="AB24" s="40">
        <f t="shared" si="4"/>
        <v>700</v>
      </c>
      <c r="AC24" s="40">
        <v>267</v>
      </c>
      <c r="AD24" s="40">
        <f>128+214</f>
        <v>342</v>
      </c>
      <c r="AE24" s="40">
        <f t="shared" si="5"/>
        <v>1280.8988764044943</v>
      </c>
      <c r="AF24" s="40">
        <v>54</v>
      </c>
      <c r="AG24" s="40">
        <v>96</v>
      </c>
      <c r="AH24" s="40">
        <f t="shared" si="6"/>
        <v>1777.7777777777776</v>
      </c>
      <c r="AI24" s="41">
        <v>0</v>
      </c>
      <c r="AJ24" s="41">
        <v>0</v>
      </c>
      <c r="AK24" s="40">
        <v>0</v>
      </c>
      <c r="AL24" s="40">
        <f t="shared" si="18"/>
        <v>291</v>
      </c>
      <c r="AM24" s="40">
        <f t="shared" si="18"/>
        <v>1298</v>
      </c>
      <c r="AN24" s="40">
        <f t="shared" si="19"/>
        <v>4460.481099656357</v>
      </c>
      <c r="AO24" s="40">
        <v>138</v>
      </c>
      <c r="AP24" s="40">
        <v>1191</v>
      </c>
      <c r="AQ24" s="40">
        <f t="shared" si="7"/>
        <v>8630.434782608696</v>
      </c>
      <c r="AR24" s="40">
        <v>23</v>
      </c>
      <c r="AS24" s="40">
        <v>42</v>
      </c>
      <c r="AT24" s="40">
        <f t="shared" si="8"/>
        <v>1826.086956521739</v>
      </c>
      <c r="AU24" s="40">
        <v>130</v>
      </c>
      <c r="AV24" s="40">
        <v>65</v>
      </c>
      <c r="AW24" s="40">
        <f t="shared" si="9"/>
        <v>500</v>
      </c>
      <c r="AX24" s="40">
        <v>0</v>
      </c>
      <c r="AY24" s="40">
        <v>0</v>
      </c>
      <c r="AZ24" s="40">
        <v>0</v>
      </c>
    </row>
    <row r="25" spans="1:52" s="48" customFormat="1" ht="11.25">
      <c r="A25" s="47" t="s">
        <v>108</v>
      </c>
      <c r="B25" s="40">
        <f t="shared" si="10"/>
        <v>1916</v>
      </c>
      <c r="C25" s="40">
        <f t="shared" si="10"/>
        <v>3949</v>
      </c>
      <c r="D25" s="40">
        <f t="shared" si="11"/>
        <v>2061.064718162839</v>
      </c>
      <c r="E25" s="40">
        <f t="shared" si="12"/>
        <v>1328</v>
      </c>
      <c r="F25" s="40">
        <f t="shared" si="0"/>
        <v>2219</v>
      </c>
      <c r="G25" s="40">
        <f t="shared" si="13"/>
        <v>1670.933734939759</v>
      </c>
      <c r="H25" s="40">
        <v>251</v>
      </c>
      <c r="I25" s="40">
        <v>841</v>
      </c>
      <c r="J25" s="40">
        <f t="shared" si="14"/>
        <v>3350.597609561753</v>
      </c>
      <c r="K25" s="40">
        <v>71</v>
      </c>
      <c r="L25" s="40">
        <v>112</v>
      </c>
      <c r="M25" s="40">
        <f>(L25/K25)*1000</f>
        <v>1577.4647887323943</v>
      </c>
      <c r="N25" s="40">
        <v>865</v>
      </c>
      <c r="O25" s="40">
        <v>996</v>
      </c>
      <c r="P25" s="40">
        <f t="shared" si="2"/>
        <v>1151.4450867052024</v>
      </c>
      <c r="Q25" s="40">
        <v>93</v>
      </c>
      <c r="R25" s="40">
        <v>219</v>
      </c>
      <c r="S25" s="40">
        <f>(R25/Q25)*1000</f>
        <v>2354.8387096774195</v>
      </c>
      <c r="T25" s="40">
        <v>48</v>
      </c>
      <c r="U25" s="40">
        <v>51</v>
      </c>
      <c r="V25" s="40">
        <f>(U25/T25)*1000</f>
        <v>1062.5</v>
      </c>
      <c r="W25" s="40">
        <f t="shared" si="16"/>
        <v>318</v>
      </c>
      <c r="X25" s="40">
        <f t="shared" si="16"/>
        <v>420</v>
      </c>
      <c r="Y25" s="40">
        <f t="shared" si="17"/>
        <v>1320.754716981132</v>
      </c>
      <c r="Z25" s="40">
        <v>55</v>
      </c>
      <c r="AA25" s="40">
        <v>37</v>
      </c>
      <c r="AB25" s="40">
        <f>(AA25/Z25)*1000</f>
        <v>672.7272727272727</v>
      </c>
      <c r="AC25" s="40">
        <v>217</v>
      </c>
      <c r="AD25" s="40">
        <f>112+188</f>
        <v>300</v>
      </c>
      <c r="AE25" s="40">
        <f t="shared" si="5"/>
        <v>1382.4884792626729</v>
      </c>
      <c r="AF25" s="40">
        <v>46</v>
      </c>
      <c r="AG25" s="40">
        <v>83</v>
      </c>
      <c r="AH25" s="40">
        <f>(AG25/AF25)*1000</f>
        <v>1804.3478260869565</v>
      </c>
      <c r="AI25" s="41">
        <v>0</v>
      </c>
      <c r="AJ25" s="41">
        <v>0</v>
      </c>
      <c r="AK25" s="40">
        <v>0</v>
      </c>
      <c r="AL25" s="40">
        <f t="shared" si="18"/>
        <v>270</v>
      </c>
      <c r="AM25" s="40">
        <f t="shared" si="18"/>
        <v>1310</v>
      </c>
      <c r="AN25" s="40">
        <f t="shared" si="19"/>
        <v>4851.851851851852</v>
      </c>
      <c r="AO25" s="40">
        <v>130</v>
      </c>
      <c r="AP25" s="40">
        <v>1224</v>
      </c>
      <c r="AQ25" s="40">
        <f>(AP25/AO25)*1000</f>
        <v>9415.384615384615</v>
      </c>
      <c r="AR25" s="40">
        <v>23</v>
      </c>
      <c r="AS25" s="40">
        <v>39</v>
      </c>
      <c r="AT25" s="40">
        <f t="shared" si="8"/>
        <v>1695.6521739130435</v>
      </c>
      <c r="AU25" s="40">
        <v>117</v>
      </c>
      <c r="AV25" s="40">
        <v>47</v>
      </c>
      <c r="AW25" s="40">
        <f t="shared" si="9"/>
        <v>401.70940170940173</v>
      </c>
      <c r="AX25" s="40">
        <v>0</v>
      </c>
      <c r="AY25" s="40">
        <v>0</v>
      </c>
      <c r="AZ25" s="40">
        <v>0</v>
      </c>
    </row>
    <row r="26" spans="1:52" s="48" customFormat="1" ht="11.25">
      <c r="A26" s="47" t="s">
        <v>109</v>
      </c>
      <c r="B26" s="40">
        <f t="shared" si="10"/>
        <v>1631.4</v>
      </c>
      <c r="C26" s="40">
        <f t="shared" si="10"/>
        <v>3647.3999999999996</v>
      </c>
      <c r="D26" s="40">
        <f t="shared" si="11"/>
        <v>2235.74843692534</v>
      </c>
      <c r="E26" s="40">
        <f t="shared" si="12"/>
        <v>1090.9</v>
      </c>
      <c r="F26" s="40">
        <f t="shared" si="0"/>
        <v>2180.8999999999996</v>
      </c>
      <c r="G26" s="40">
        <f t="shared" si="13"/>
        <v>1999.1749931249424</v>
      </c>
      <c r="H26" s="40">
        <v>258.2</v>
      </c>
      <c r="I26" s="40">
        <v>997.5</v>
      </c>
      <c r="J26" s="40">
        <f t="shared" si="14"/>
        <v>3863.2842757552285</v>
      </c>
      <c r="K26" s="40">
        <v>63.5</v>
      </c>
      <c r="L26" s="40">
        <v>98</v>
      </c>
      <c r="M26" s="40">
        <f>(L26/K26)*1000</f>
        <v>1543.3070866141732</v>
      </c>
      <c r="N26" s="40">
        <v>624.5</v>
      </c>
      <c r="O26" s="40">
        <v>806.2</v>
      </c>
      <c r="P26" s="40">
        <f t="shared" si="2"/>
        <v>1290.9527622097678</v>
      </c>
      <c r="Q26" s="40">
        <v>84</v>
      </c>
      <c r="R26" s="40">
        <v>210</v>
      </c>
      <c r="S26" s="40">
        <f>(R26/Q26)*1000</f>
        <v>2500</v>
      </c>
      <c r="T26" s="40">
        <v>60.7</v>
      </c>
      <c r="U26" s="40">
        <v>69.2</v>
      </c>
      <c r="V26" s="40">
        <f>(U26/T26)*1000</f>
        <v>1140.0329489291598</v>
      </c>
      <c r="W26" s="40">
        <f t="shared" si="16"/>
        <v>340.1</v>
      </c>
      <c r="X26" s="40">
        <f t="shared" si="16"/>
        <v>545.9</v>
      </c>
      <c r="Y26" s="40">
        <f t="shared" si="17"/>
        <v>1605.116142311085</v>
      </c>
      <c r="Z26" s="40">
        <v>43.2</v>
      </c>
      <c r="AA26" s="40">
        <v>28.3</v>
      </c>
      <c r="AB26" s="40">
        <f>(AA26/Z26)*1000</f>
        <v>655.0925925925926</v>
      </c>
      <c r="AC26" s="40">
        <v>242.3</v>
      </c>
      <c r="AD26" s="40">
        <v>412.1</v>
      </c>
      <c r="AE26" s="40">
        <f t="shared" si="5"/>
        <v>1700.7841518778375</v>
      </c>
      <c r="AF26" s="49">
        <v>54</v>
      </c>
      <c r="AG26" s="40">
        <v>104.6</v>
      </c>
      <c r="AH26" s="40">
        <f>(AG26/AF26)*1000</f>
        <v>1937.037037037037</v>
      </c>
      <c r="AI26" s="41">
        <v>0.6</v>
      </c>
      <c r="AJ26" s="41">
        <v>0.9</v>
      </c>
      <c r="AK26" s="40">
        <f>(AJ26/AI26)*1000</f>
        <v>1500</v>
      </c>
      <c r="AL26" s="40">
        <f t="shared" si="18"/>
        <v>200.39999999999998</v>
      </c>
      <c r="AM26" s="40">
        <f t="shared" si="18"/>
        <v>920.6</v>
      </c>
      <c r="AN26" s="40">
        <f t="shared" si="19"/>
        <v>4593.812375249501</v>
      </c>
      <c r="AO26" s="40">
        <v>89.5</v>
      </c>
      <c r="AP26" s="40">
        <v>823.4</v>
      </c>
      <c r="AQ26" s="40">
        <f>(AP26/AO26)*1000</f>
        <v>9200</v>
      </c>
      <c r="AR26" s="40">
        <v>26.3</v>
      </c>
      <c r="AS26" s="40">
        <v>36.1</v>
      </c>
      <c r="AT26" s="40">
        <f>(AS26/AR26)*1000</f>
        <v>1372.6235741444868</v>
      </c>
      <c r="AU26" s="40">
        <v>84.6</v>
      </c>
      <c r="AV26" s="40">
        <v>61.1</v>
      </c>
      <c r="AW26" s="40">
        <f t="shared" si="9"/>
        <v>722.2222222222223</v>
      </c>
      <c r="AX26" s="40">
        <v>0</v>
      </c>
      <c r="AY26" s="40">
        <v>0</v>
      </c>
      <c r="AZ26" s="40">
        <v>0</v>
      </c>
    </row>
    <row r="27" spans="1:52" s="48" customFormat="1" ht="11.25">
      <c r="A27" s="47" t="s">
        <v>110</v>
      </c>
      <c r="B27" s="40">
        <f t="shared" si="10"/>
        <v>1734.4</v>
      </c>
      <c r="C27" s="40">
        <f t="shared" si="10"/>
        <v>5773.4</v>
      </c>
      <c r="D27" s="40">
        <f t="shared" si="11"/>
        <v>3328.7592250922503</v>
      </c>
      <c r="E27" s="40">
        <f t="shared" si="12"/>
        <v>1115.6</v>
      </c>
      <c r="F27" s="40">
        <f t="shared" si="0"/>
        <v>2324.2999999999997</v>
      </c>
      <c r="G27" s="40">
        <f t="shared" si="13"/>
        <v>2083.4528504840446</v>
      </c>
      <c r="H27" s="40">
        <v>291</v>
      </c>
      <c r="I27" s="40">
        <v>1151.1</v>
      </c>
      <c r="J27" s="40">
        <f t="shared" si="14"/>
        <v>3955.6701030927834</v>
      </c>
      <c r="K27" s="40">
        <v>52.4</v>
      </c>
      <c r="L27" s="40">
        <v>81.5</v>
      </c>
      <c r="M27" s="40">
        <f aca="true" t="shared" si="20" ref="M27:M40">(L27/K27)*1000</f>
        <v>1555.3435114503818</v>
      </c>
      <c r="N27" s="40">
        <v>580.3</v>
      </c>
      <c r="O27" s="40">
        <v>739.1</v>
      </c>
      <c r="P27" s="40">
        <f t="shared" si="2"/>
        <v>1273.6515595381702</v>
      </c>
      <c r="Q27" s="40">
        <v>135.4</v>
      </c>
      <c r="R27" s="40">
        <v>280.2</v>
      </c>
      <c r="S27" s="40">
        <f aca="true" t="shared" si="21" ref="S27:S40">(R27/Q27)*1000</f>
        <v>2069.423929098966</v>
      </c>
      <c r="T27" s="40">
        <v>56.5</v>
      </c>
      <c r="U27" s="40">
        <v>72.4</v>
      </c>
      <c r="V27" s="40">
        <f aca="true" t="shared" si="22" ref="V27:V40">(U27/T27)*1000</f>
        <v>1281.41592920354</v>
      </c>
      <c r="W27" s="40">
        <f t="shared" si="16"/>
        <v>342.40000000000003</v>
      </c>
      <c r="X27" s="40">
        <f t="shared" si="16"/>
        <v>451</v>
      </c>
      <c r="Y27" s="40">
        <f t="shared" si="17"/>
        <v>1317.1728971962616</v>
      </c>
      <c r="Z27" s="40">
        <v>37</v>
      </c>
      <c r="AA27" s="40">
        <v>18.1</v>
      </c>
      <c r="AB27" s="40">
        <f aca="true" t="shared" si="23" ref="AB27:AB40">(AA27/Z27)*1000</f>
        <v>489.1891891891892</v>
      </c>
      <c r="AC27" s="40">
        <v>250.8</v>
      </c>
      <c r="AD27" s="40">
        <v>334.8</v>
      </c>
      <c r="AE27" s="40">
        <f t="shared" si="5"/>
        <v>1334.9282296650717</v>
      </c>
      <c r="AF27" s="49">
        <v>54</v>
      </c>
      <c r="AG27" s="40">
        <v>97.2</v>
      </c>
      <c r="AH27" s="40">
        <f aca="true" t="shared" si="24" ref="AH27:AH40">(AG27/AF27)*1000</f>
        <v>1800</v>
      </c>
      <c r="AI27" s="41">
        <v>0.6</v>
      </c>
      <c r="AJ27" s="41">
        <v>0.9</v>
      </c>
      <c r="AK27" s="40">
        <f aca="true" t="shared" si="25" ref="AK27:AK40">(AJ27/AI27)*1000</f>
        <v>1500</v>
      </c>
      <c r="AL27" s="40">
        <f t="shared" si="18"/>
        <v>276.4</v>
      </c>
      <c r="AM27" s="40">
        <f t="shared" si="18"/>
        <v>2998.1000000000004</v>
      </c>
      <c r="AN27" s="40">
        <f t="shared" si="19"/>
        <v>10846.960926193924</v>
      </c>
      <c r="AO27" s="40">
        <v>98.6</v>
      </c>
      <c r="AP27" s="40">
        <v>1030.5</v>
      </c>
      <c r="AQ27" s="40">
        <f aca="true" t="shared" si="26" ref="AQ27:AQ40">(AP27/AO27)*1000</f>
        <v>10451.31845841785</v>
      </c>
      <c r="AR27" s="40">
        <v>26.2</v>
      </c>
      <c r="AS27" s="40">
        <v>39.7</v>
      </c>
      <c r="AT27" s="40">
        <f aca="true" t="shared" si="27" ref="AT27:AT40">(AS27/AR27)*1000</f>
        <v>1515.2671755725194</v>
      </c>
      <c r="AU27" s="40">
        <v>87</v>
      </c>
      <c r="AV27" s="40">
        <v>56.9</v>
      </c>
      <c r="AW27" s="40">
        <f t="shared" si="9"/>
        <v>654.0229885057471</v>
      </c>
      <c r="AX27" s="40">
        <v>64.6</v>
      </c>
      <c r="AY27" s="40">
        <v>1871</v>
      </c>
      <c r="AZ27" s="40">
        <f aca="true" t="shared" si="28" ref="AZ27:AZ32">(AY27/AX27)*1000</f>
        <v>28962.848297213626</v>
      </c>
    </row>
    <row r="28" spans="1:52" s="48" customFormat="1" ht="11.25">
      <c r="A28" s="47" t="s">
        <v>111</v>
      </c>
      <c r="B28" s="40">
        <f aca="true" t="shared" si="29" ref="B28:C43">E28+W28+AL28</f>
        <v>1786.8999999999999</v>
      </c>
      <c r="C28" s="40">
        <f t="shared" si="29"/>
        <v>5974.400000000001</v>
      </c>
      <c r="D28" s="40">
        <f t="shared" si="11"/>
        <v>3343.443953215066</v>
      </c>
      <c r="E28" s="40">
        <f t="shared" si="12"/>
        <v>1180</v>
      </c>
      <c r="F28" s="40">
        <f t="shared" si="0"/>
        <v>2824.2000000000003</v>
      </c>
      <c r="G28" s="40">
        <f t="shared" si="13"/>
        <v>2393.389830508475</v>
      </c>
      <c r="H28" s="40">
        <v>354.5</v>
      </c>
      <c r="I28" s="40">
        <v>1540.4</v>
      </c>
      <c r="J28" s="40">
        <f t="shared" si="14"/>
        <v>4345.275035260931</v>
      </c>
      <c r="K28" s="40">
        <v>59.1</v>
      </c>
      <c r="L28" s="40">
        <v>96.9</v>
      </c>
      <c r="M28" s="40">
        <f t="shared" si="20"/>
        <v>1639.5939086294418</v>
      </c>
      <c r="N28" s="40">
        <v>570.1</v>
      </c>
      <c r="O28" s="40">
        <v>791.5</v>
      </c>
      <c r="P28" s="40">
        <f t="shared" si="2"/>
        <v>1388.352920540256</v>
      </c>
      <c r="Q28" s="40">
        <v>151.2</v>
      </c>
      <c r="R28" s="40">
        <v>336.6</v>
      </c>
      <c r="S28" s="40">
        <f t="shared" si="21"/>
        <v>2226.1904761904766</v>
      </c>
      <c r="T28" s="40">
        <v>45.1</v>
      </c>
      <c r="U28" s="40">
        <v>58.8</v>
      </c>
      <c r="V28" s="40">
        <f t="shared" si="22"/>
        <v>1303.769401330377</v>
      </c>
      <c r="W28" s="40">
        <f t="shared" si="16"/>
        <v>348.29999999999995</v>
      </c>
      <c r="X28" s="40">
        <f t="shared" si="16"/>
        <v>552.7</v>
      </c>
      <c r="Y28" s="40">
        <f t="shared" si="17"/>
        <v>1586.850416307781</v>
      </c>
      <c r="Z28" s="40">
        <v>32.2</v>
      </c>
      <c r="AA28" s="40">
        <v>17.2</v>
      </c>
      <c r="AB28" s="40">
        <f t="shared" si="23"/>
        <v>534.1614906832297</v>
      </c>
      <c r="AC28" s="40">
        <v>258.4</v>
      </c>
      <c r="AD28" s="40">
        <v>420.3</v>
      </c>
      <c r="AE28" s="40">
        <f t="shared" si="5"/>
        <v>1626.5479876160994</v>
      </c>
      <c r="AF28" s="49">
        <v>57</v>
      </c>
      <c r="AG28" s="40">
        <v>114</v>
      </c>
      <c r="AH28" s="40">
        <f t="shared" si="24"/>
        <v>2000</v>
      </c>
      <c r="AI28" s="41">
        <v>0.7</v>
      </c>
      <c r="AJ28" s="41">
        <v>1.2</v>
      </c>
      <c r="AK28" s="40">
        <f t="shared" si="25"/>
        <v>1714.2857142857144</v>
      </c>
      <c r="AL28" s="40">
        <f t="shared" si="18"/>
        <v>258.59999999999997</v>
      </c>
      <c r="AM28" s="40">
        <f t="shared" si="18"/>
        <v>2597.5</v>
      </c>
      <c r="AN28" s="40">
        <f t="shared" si="19"/>
        <v>10044.47022428461</v>
      </c>
      <c r="AO28" s="40">
        <v>92</v>
      </c>
      <c r="AP28" s="40">
        <v>1012</v>
      </c>
      <c r="AQ28" s="40">
        <f t="shared" si="26"/>
        <v>11000</v>
      </c>
      <c r="AR28" s="40">
        <v>25.5</v>
      </c>
      <c r="AS28" s="40">
        <v>41.1</v>
      </c>
      <c r="AT28" s="40">
        <f t="shared" si="27"/>
        <v>1611.764705882353</v>
      </c>
      <c r="AU28" s="40">
        <v>90.7</v>
      </c>
      <c r="AV28" s="40">
        <v>67.1</v>
      </c>
      <c r="AW28" s="40">
        <f t="shared" si="9"/>
        <v>739.8015435501652</v>
      </c>
      <c r="AX28" s="40">
        <v>50.4</v>
      </c>
      <c r="AY28" s="40">
        <v>1477.3</v>
      </c>
      <c r="AZ28" s="40">
        <f t="shared" si="28"/>
        <v>29311.507936507936</v>
      </c>
    </row>
    <row r="29" spans="1:52" s="48" customFormat="1" ht="11.25">
      <c r="A29" s="47" t="s">
        <v>112</v>
      </c>
      <c r="B29" s="40">
        <f t="shared" si="29"/>
        <v>1921.7000000000003</v>
      </c>
      <c r="C29" s="40">
        <f t="shared" si="29"/>
        <v>5872</v>
      </c>
      <c r="D29" s="40">
        <f t="shared" si="11"/>
        <v>3055.6278295259403</v>
      </c>
      <c r="E29" s="40">
        <f t="shared" si="12"/>
        <v>1184.9</v>
      </c>
      <c r="F29" s="40">
        <f t="shared" si="0"/>
        <v>2832.3</v>
      </c>
      <c r="G29" s="40">
        <f t="shared" si="13"/>
        <v>2390.328297746645</v>
      </c>
      <c r="H29" s="40">
        <v>372.5</v>
      </c>
      <c r="I29" s="40">
        <v>1614</v>
      </c>
      <c r="J29" s="40">
        <f t="shared" si="14"/>
        <v>4332.885906040268</v>
      </c>
      <c r="K29" s="40">
        <v>75.6</v>
      </c>
      <c r="L29" s="40">
        <v>121.8</v>
      </c>
      <c r="M29" s="40">
        <f t="shared" si="20"/>
        <v>1611.111111111111</v>
      </c>
      <c r="N29" s="40">
        <v>572.7</v>
      </c>
      <c r="O29" s="40">
        <v>722.6</v>
      </c>
      <c r="P29" s="40">
        <f t="shared" si="2"/>
        <v>1261.7426226645714</v>
      </c>
      <c r="Q29" s="40">
        <v>134</v>
      </c>
      <c r="R29" s="40">
        <v>335</v>
      </c>
      <c r="S29" s="40">
        <f t="shared" si="21"/>
        <v>2500</v>
      </c>
      <c r="T29" s="40">
        <v>30.1</v>
      </c>
      <c r="U29" s="40">
        <v>38.9</v>
      </c>
      <c r="V29" s="40">
        <f t="shared" si="22"/>
        <v>1292.3588039867109</v>
      </c>
      <c r="W29" s="40">
        <f t="shared" si="16"/>
        <v>411.90000000000003</v>
      </c>
      <c r="X29" s="40">
        <f t="shared" si="16"/>
        <v>593.4</v>
      </c>
      <c r="Y29" s="40">
        <f t="shared" si="17"/>
        <v>1440.6409322651127</v>
      </c>
      <c r="Z29" s="40">
        <v>41.6</v>
      </c>
      <c r="AA29" s="40">
        <v>20.7</v>
      </c>
      <c r="AB29" s="40">
        <f t="shared" si="23"/>
        <v>497.5961538461538</v>
      </c>
      <c r="AC29" s="40">
        <v>280.7</v>
      </c>
      <c r="AD29" s="40">
        <v>400.9</v>
      </c>
      <c r="AE29" s="40">
        <f t="shared" si="5"/>
        <v>1428.2151763448521</v>
      </c>
      <c r="AF29" s="49">
        <v>87.8</v>
      </c>
      <c r="AG29" s="40">
        <v>168.9</v>
      </c>
      <c r="AH29" s="40">
        <f t="shared" si="24"/>
        <v>1923.6902050113895</v>
      </c>
      <c r="AI29" s="41">
        <v>1.8</v>
      </c>
      <c r="AJ29" s="41">
        <v>2.9</v>
      </c>
      <c r="AK29" s="40">
        <f t="shared" si="25"/>
        <v>1611.1111111111109</v>
      </c>
      <c r="AL29" s="40">
        <f t="shared" si="18"/>
        <v>324.90000000000003</v>
      </c>
      <c r="AM29" s="40">
        <f t="shared" si="18"/>
        <v>2446.3</v>
      </c>
      <c r="AN29" s="40">
        <f t="shared" si="19"/>
        <v>7529.393659587565</v>
      </c>
      <c r="AO29" s="40">
        <v>110</v>
      </c>
      <c r="AP29" s="40">
        <v>1320</v>
      </c>
      <c r="AQ29" s="40">
        <f t="shared" si="26"/>
        <v>12000</v>
      </c>
      <c r="AR29" s="40">
        <v>34.1</v>
      </c>
      <c r="AS29" s="40">
        <v>57.6</v>
      </c>
      <c r="AT29" s="40">
        <f t="shared" si="27"/>
        <v>1689.1495601173021</v>
      </c>
      <c r="AU29" s="40">
        <v>120.7</v>
      </c>
      <c r="AV29" s="40">
        <v>89.9</v>
      </c>
      <c r="AW29" s="40">
        <f t="shared" si="9"/>
        <v>744.8218724109362</v>
      </c>
      <c r="AX29" s="40">
        <v>60.1</v>
      </c>
      <c r="AY29" s="40">
        <v>978.8</v>
      </c>
      <c r="AZ29" s="40">
        <f t="shared" si="28"/>
        <v>16286.189683860233</v>
      </c>
    </row>
    <row r="30" spans="1:52" s="48" customFormat="1" ht="11.25">
      <c r="A30" s="47" t="s">
        <v>113</v>
      </c>
      <c r="B30" s="40">
        <f t="shared" si="29"/>
        <v>2016.1</v>
      </c>
      <c r="C30" s="40">
        <f t="shared" si="29"/>
        <v>6430.1</v>
      </c>
      <c r="D30" s="40">
        <f t="shared" si="11"/>
        <v>3189.375527007589</v>
      </c>
      <c r="E30" s="40">
        <f t="shared" si="12"/>
        <v>1287.4999999999998</v>
      </c>
      <c r="F30" s="40">
        <f t="shared" si="0"/>
        <v>2988.1000000000004</v>
      </c>
      <c r="G30" s="40">
        <f t="shared" si="13"/>
        <v>2320.8543689320395</v>
      </c>
      <c r="H30" s="40">
        <v>365.6</v>
      </c>
      <c r="I30" s="40">
        <v>1560</v>
      </c>
      <c r="J30" s="40">
        <f t="shared" si="14"/>
        <v>4266.9584245076585</v>
      </c>
      <c r="K30" s="40">
        <v>68</v>
      </c>
      <c r="L30" s="40">
        <v>71.4</v>
      </c>
      <c r="M30" s="40">
        <f t="shared" si="20"/>
        <v>1050</v>
      </c>
      <c r="N30" s="40">
        <v>647.5</v>
      </c>
      <c r="O30" s="40">
        <v>883.7</v>
      </c>
      <c r="P30" s="40">
        <f t="shared" si="2"/>
        <v>1364.7876447876447</v>
      </c>
      <c r="Q30" s="40">
        <v>173.6</v>
      </c>
      <c r="R30" s="40">
        <v>427.7</v>
      </c>
      <c r="S30" s="40">
        <f t="shared" si="21"/>
        <v>2463.709677419355</v>
      </c>
      <c r="T30" s="40">
        <v>32.8</v>
      </c>
      <c r="U30" s="40">
        <v>45.3</v>
      </c>
      <c r="V30" s="40">
        <f t="shared" si="22"/>
        <v>1381.0975609756097</v>
      </c>
      <c r="W30" s="40">
        <f t="shared" si="16"/>
        <v>361.20000000000005</v>
      </c>
      <c r="X30" s="40">
        <f t="shared" si="16"/>
        <v>506.09999999999997</v>
      </c>
      <c r="Y30" s="40">
        <f t="shared" si="17"/>
        <v>1401.1627906976742</v>
      </c>
      <c r="Z30" s="40">
        <v>36.1</v>
      </c>
      <c r="AA30" s="40">
        <v>20.3</v>
      </c>
      <c r="AB30" s="40">
        <f t="shared" si="23"/>
        <v>562.3268698060941</v>
      </c>
      <c r="AC30" s="40">
        <v>285.6</v>
      </c>
      <c r="AD30" s="40">
        <v>408.5</v>
      </c>
      <c r="AE30" s="40">
        <f t="shared" si="5"/>
        <v>1430.3221288515404</v>
      </c>
      <c r="AF30" s="49">
        <v>37.6</v>
      </c>
      <c r="AG30" s="40">
        <v>75.1</v>
      </c>
      <c r="AH30" s="40">
        <f t="shared" si="24"/>
        <v>1997.3404255319147</v>
      </c>
      <c r="AI30" s="41">
        <v>1.9</v>
      </c>
      <c r="AJ30" s="41">
        <v>2.2</v>
      </c>
      <c r="AK30" s="40">
        <f t="shared" si="25"/>
        <v>1157.8947368421052</v>
      </c>
      <c r="AL30" s="40">
        <f t="shared" si="18"/>
        <v>367.4</v>
      </c>
      <c r="AM30" s="40">
        <f t="shared" si="18"/>
        <v>2935.8999999999996</v>
      </c>
      <c r="AN30" s="40">
        <f t="shared" si="19"/>
        <v>7991.017964071855</v>
      </c>
      <c r="AO30" s="40">
        <v>125</v>
      </c>
      <c r="AP30" s="40">
        <v>1515.8</v>
      </c>
      <c r="AQ30" s="40">
        <f t="shared" si="26"/>
        <v>12126.4</v>
      </c>
      <c r="AR30" s="40">
        <v>29.7</v>
      </c>
      <c r="AS30" s="40">
        <v>38.6</v>
      </c>
      <c r="AT30" s="40">
        <f t="shared" si="27"/>
        <v>1299.6632996632998</v>
      </c>
      <c r="AU30" s="40">
        <v>101</v>
      </c>
      <c r="AV30" s="40">
        <v>67.6</v>
      </c>
      <c r="AW30" s="40">
        <f t="shared" si="9"/>
        <v>669.3069306930693</v>
      </c>
      <c r="AX30" s="40">
        <v>111.7</v>
      </c>
      <c r="AY30" s="40">
        <v>1313.9</v>
      </c>
      <c r="AZ30" s="40">
        <f t="shared" si="28"/>
        <v>11762.75738585497</v>
      </c>
    </row>
    <row r="31" spans="1:52" s="48" customFormat="1" ht="11.25">
      <c r="A31" s="47" t="s">
        <v>114</v>
      </c>
      <c r="B31" s="40">
        <f t="shared" si="29"/>
        <v>2031.5</v>
      </c>
      <c r="C31" s="40">
        <f t="shared" si="29"/>
        <v>6246.4</v>
      </c>
      <c r="D31" s="40">
        <f t="shared" si="11"/>
        <v>3074.7723357125274</v>
      </c>
      <c r="E31" s="40">
        <f t="shared" si="12"/>
        <v>1174.5</v>
      </c>
      <c r="F31" s="40">
        <f t="shared" si="0"/>
        <v>2585.7999999999997</v>
      </c>
      <c r="G31" s="40">
        <f t="shared" si="13"/>
        <v>2201.6177096636866</v>
      </c>
      <c r="H31" s="40">
        <v>324.4</v>
      </c>
      <c r="I31" s="40">
        <v>1307</v>
      </c>
      <c r="J31" s="40">
        <f t="shared" si="14"/>
        <v>4028.9765721331696</v>
      </c>
      <c r="K31" s="40">
        <v>46.6</v>
      </c>
      <c r="L31" s="40">
        <v>81.3</v>
      </c>
      <c r="M31" s="40">
        <f t="shared" si="20"/>
        <v>1744.635193133047</v>
      </c>
      <c r="N31" s="40">
        <v>580.5</v>
      </c>
      <c r="O31" s="40">
        <v>752.8</v>
      </c>
      <c r="P31" s="40">
        <f t="shared" si="2"/>
        <v>1296.8130921619293</v>
      </c>
      <c r="Q31" s="40">
        <v>189.5</v>
      </c>
      <c r="R31" s="40">
        <v>406.2</v>
      </c>
      <c r="S31" s="40">
        <f t="shared" si="21"/>
        <v>2143.5356200527704</v>
      </c>
      <c r="T31" s="40">
        <v>33.5</v>
      </c>
      <c r="U31" s="40">
        <v>38.5</v>
      </c>
      <c r="V31" s="40">
        <f t="shared" si="22"/>
        <v>1149.2537313432836</v>
      </c>
      <c r="W31" s="40">
        <f t="shared" si="16"/>
        <v>458.99999999999994</v>
      </c>
      <c r="X31" s="40">
        <f t="shared" si="16"/>
        <v>597.5999999999999</v>
      </c>
      <c r="Y31" s="40">
        <f t="shared" si="17"/>
        <v>1301.9607843137255</v>
      </c>
      <c r="Z31" s="40">
        <v>23.7</v>
      </c>
      <c r="AA31" s="40">
        <v>13</v>
      </c>
      <c r="AB31" s="40">
        <f t="shared" si="23"/>
        <v>548.5232067510548</v>
      </c>
      <c r="AC31" s="40">
        <v>377.2</v>
      </c>
      <c r="AD31" s="40">
        <v>480.4</v>
      </c>
      <c r="AE31" s="40">
        <f t="shared" si="5"/>
        <v>1273.5949098621422</v>
      </c>
      <c r="AF31" s="49">
        <v>56.7</v>
      </c>
      <c r="AG31" s="40">
        <v>102.9</v>
      </c>
      <c r="AH31" s="40">
        <f t="shared" si="24"/>
        <v>1814.8148148148148</v>
      </c>
      <c r="AI31" s="41">
        <v>1.4</v>
      </c>
      <c r="AJ31" s="41">
        <v>1.3</v>
      </c>
      <c r="AK31" s="40">
        <f t="shared" si="25"/>
        <v>928.5714285714287</v>
      </c>
      <c r="AL31" s="40">
        <f t="shared" si="18"/>
        <v>398</v>
      </c>
      <c r="AM31" s="40">
        <f t="shared" si="18"/>
        <v>3063</v>
      </c>
      <c r="AN31" s="40">
        <f t="shared" si="19"/>
        <v>7695.979899497487</v>
      </c>
      <c r="AO31" s="40">
        <v>130</v>
      </c>
      <c r="AP31" s="40">
        <v>1608.5</v>
      </c>
      <c r="AQ31" s="40">
        <f t="shared" si="26"/>
        <v>12373.076923076922</v>
      </c>
      <c r="AR31" s="40">
        <v>33.3</v>
      </c>
      <c r="AS31" s="40">
        <v>58.3</v>
      </c>
      <c r="AT31" s="40">
        <f t="shared" si="27"/>
        <v>1750.7507507507507</v>
      </c>
      <c r="AU31" s="40">
        <v>115.8</v>
      </c>
      <c r="AV31" s="40">
        <v>74.9</v>
      </c>
      <c r="AW31" s="40">
        <f t="shared" si="9"/>
        <v>646.804835924007</v>
      </c>
      <c r="AX31" s="40">
        <v>118.9</v>
      </c>
      <c r="AY31" s="40">
        <v>1321.3</v>
      </c>
      <c r="AZ31" s="40">
        <f t="shared" si="28"/>
        <v>11112.699747687131</v>
      </c>
    </row>
    <row r="32" spans="1:52" s="48" customFormat="1" ht="11.25">
      <c r="A32" s="47" t="s">
        <v>115</v>
      </c>
      <c r="B32" s="40">
        <f t="shared" si="29"/>
        <v>2225.1000000000004</v>
      </c>
      <c r="C32" s="40">
        <f t="shared" si="29"/>
        <v>7185.700000000001</v>
      </c>
      <c r="D32" s="40">
        <f t="shared" si="11"/>
        <v>3229.38294908094</v>
      </c>
      <c r="E32" s="40">
        <f t="shared" si="12"/>
        <v>1399.9</v>
      </c>
      <c r="F32" s="40">
        <f t="shared" si="0"/>
        <v>3250.2</v>
      </c>
      <c r="G32" s="40">
        <f t="shared" si="13"/>
        <v>2321.737266947639</v>
      </c>
      <c r="H32" s="40">
        <v>406.1</v>
      </c>
      <c r="I32" s="40">
        <v>1714.7</v>
      </c>
      <c r="J32" s="40">
        <f t="shared" si="14"/>
        <v>4222.359024870721</v>
      </c>
      <c r="K32" s="40">
        <v>68.4</v>
      </c>
      <c r="L32" s="40">
        <v>118.9</v>
      </c>
      <c r="M32" s="40">
        <f t="shared" si="20"/>
        <v>1738.3040935672514</v>
      </c>
      <c r="N32" s="40">
        <v>670.9</v>
      </c>
      <c r="O32" s="40">
        <v>862.2</v>
      </c>
      <c r="P32" s="40">
        <f t="shared" si="2"/>
        <v>1285.1393650320467</v>
      </c>
      <c r="Q32" s="40">
        <v>224.8</v>
      </c>
      <c r="R32" s="40">
        <v>516.7</v>
      </c>
      <c r="S32" s="40">
        <f t="shared" si="21"/>
        <v>2298.487544483986</v>
      </c>
      <c r="T32" s="40">
        <v>29.7</v>
      </c>
      <c r="U32" s="40">
        <v>37.7</v>
      </c>
      <c r="V32" s="40">
        <f t="shared" si="22"/>
        <v>1269.3602693602695</v>
      </c>
      <c r="W32" s="40">
        <f t="shared" si="16"/>
        <v>424.4</v>
      </c>
      <c r="X32" s="40">
        <f t="shared" si="16"/>
        <v>477.40000000000003</v>
      </c>
      <c r="Y32" s="40">
        <f t="shared" si="17"/>
        <v>1124.8821866163998</v>
      </c>
      <c r="Z32" s="40">
        <v>24.9</v>
      </c>
      <c r="AA32" s="40">
        <v>13.7</v>
      </c>
      <c r="AB32" s="40">
        <f t="shared" si="23"/>
        <v>550.2008032128514</v>
      </c>
      <c r="AC32" s="40">
        <v>327.9</v>
      </c>
      <c r="AD32" s="40">
        <v>330.3</v>
      </c>
      <c r="AE32" s="40">
        <f t="shared" si="5"/>
        <v>1007.319304666057</v>
      </c>
      <c r="AF32" s="49">
        <v>69</v>
      </c>
      <c r="AG32" s="40">
        <v>130.8</v>
      </c>
      <c r="AH32" s="40">
        <f t="shared" si="24"/>
        <v>1895.6521739130437</v>
      </c>
      <c r="AI32" s="41">
        <v>2.6</v>
      </c>
      <c r="AJ32" s="41">
        <v>2.6</v>
      </c>
      <c r="AK32" s="40">
        <f t="shared" si="25"/>
        <v>1000</v>
      </c>
      <c r="AL32" s="40">
        <f t="shared" si="18"/>
        <v>400.79999999999995</v>
      </c>
      <c r="AM32" s="40">
        <f t="shared" si="18"/>
        <v>3458.1000000000004</v>
      </c>
      <c r="AN32" s="40">
        <f t="shared" si="19"/>
        <v>8627.99401197605</v>
      </c>
      <c r="AO32" s="40">
        <v>141.6</v>
      </c>
      <c r="AP32" s="40">
        <v>1995.6</v>
      </c>
      <c r="AQ32" s="40">
        <f t="shared" si="26"/>
        <v>14093.22033898305</v>
      </c>
      <c r="AR32" s="40">
        <v>29.4</v>
      </c>
      <c r="AS32" s="40">
        <v>45.9</v>
      </c>
      <c r="AT32" s="40">
        <f t="shared" si="27"/>
        <v>1561.2244897959185</v>
      </c>
      <c r="AU32" s="40">
        <v>110.9</v>
      </c>
      <c r="AV32" s="40">
        <v>74.8</v>
      </c>
      <c r="AW32" s="40">
        <f t="shared" si="9"/>
        <v>674.4815148782687</v>
      </c>
      <c r="AX32" s="40">
        <v>118.9</v>
      </c>
      <c r="AY32" s="40">
        <v>1341.8</v>
      </c>
      <c r="AZ32" s="40">
        <f t="shared" si="28"/>
        <v>11285.113540790579</v>
      </c>
    </row>
    <row r="33" spans="1:52" s="48" customFormat="1" ht="11.25">
      <c r="A33" s="47" t="s">
        <v>116</v>
      </c>
      <c r="B33" s="40">
        <f t="shared" si="29"/>
        <v>2077.1</v>
      </c>
      <c r="C33" s="40">
        <f t="shared" si="29"/>
        <v>7434.8</v>
      </c>
      <c r="D33" s="40">
        <f t="shared" si="11"/>
        <v>3579.413605507679</v>
      </c>
      <c r="E33" s="40">
        <f t="shared" si="12"/>
        <v>1368.3999999999999</v>
      </c>
      <c r="F33" s="40">
        <f t="shared" si="0"/>
        <v>3434.7000000000003</v>
      </c>
      <c r="G33" s="40">
        <f t="shared" si="13"/>
        <v>2510.011692487577</v>
      </c>
      <c r="H33" s="40">
        <v>442.1</v>
      </c>
      <c r="I33" s="40">
        <v>1932.4</v>
      </c>
      <c r="J33" s="40">
        <f t="shared" si="14"/>
        <v>4370.956797104727</v>
      </c>
      <c r="K33" s="40">
        <v>70.4</v>
      </c>
      <c r="L33" s="40">
        <v>121.5</v>
      </c>
      <c r="M33" s="40">
        <f t="shared" si="20"/>
        <v>1725.8522727272725</v>
      </c>
      <c r="N33" s="40">
        <v>614.6</v>
      </c>
      <c r="O33" s="40">
        <v>870.2</v>
      </c>
      <c r="P33" s="40">
        <f t="shared" si="2"/>
        <v>1415.880247315327</v>
      </c>
      <c r="Q33" s="40">
        <v>214.6</v>
      </c>
      <c r="R33" s="40">
        <v>472.5</v>
      </c>
      <c r="S33" s="40">
        <f t="shared" si="21"/>
        <v>2201.7707362534948</v>
      </c>
      <c r="T33" s="40">
        <v>26.7</v>
      </c>
      <c r="U33" s="40">
        <v>38.1</v>
      </c>
      <c r="V33" s="40">
        <f t="shared" si="22"/>
        <v>1426.9662921348315</v>
      </c>
      <c r="W33" s="40">
        <f t="shared" si="16"/>
        <v>290.8</v>
      </c>
      <c r="X33" s="40">
        <f t="shared" si="16"/>
        <v>438.9</v>
      </c>
      <c r="Y33" s="40">
        <f t="shared" si="17"/>
        <v>1509.2847317744154</v>
      </c>
      <c r="Z33" s="40">
        <v>35.6</v>
      </c>
      <c r="AA33" s="40">
        <v>20.5</v>
      </c>
      <c r="AB33" s="40">
        <f t="shared" si="23"/>
        <v>575.8426966292135</v>
      </c>
      <c r="AC33" s="40">
        <v>186.4</v>
      </c>
      <c r="AD33" s="40">
        <v>281</v>
      </c>
      <c r="AE33" s="40">
        <f t="shared" si="5"/>
        <v>1507.5107296137337</v>
      </c>
      <c r="AF33" s="40">
        <v>68.8</v>
      </c>
      <c r="AG33" s="40">
        <v>137.4</v>
      </c>
      <c r="AH33" s="40">
        <f t="shared" si="24"/>
        <v>1997.0930232558142</v>
      </c>
      <c r="AI33" s="41">
        <v>0</v>
      </c>
      <c r="AJ33" s="41">
        <v>0</v>
      </c>
      <c r="AK33" s="40"/>
      <c r="AL33" s="40">
        <f t="shared" si="18"/>
        <v>417.90000000000003</v>
      </c>
      <c r="AM33" s="40">
        <f t="shared" si="18"/>
        <v>3561.2</v>
      </c>
      <c r="AN33" s="40">
        <f t="shared" si="19"/>
        <v>8521.65589854032</v>
      </c>
      <c r="AO33" s="40">
        <v>150.8</v>
      </c>
      <c r="AP33" s="40">
        <v>2065.7</v>
      </c>
      <c r="AQ33" s="40">
        <f t="shared" si="26"/>
        <v>13698.275862068962</v>
      </c>
      <c r="AR33" s="40">
        <v>35.5</v>
      </c>
      <c r="AS33" s="40">
        <v>68</v>
      </c>
      <c r="AT33" s="40">
        <f t="shared" si="27"/>
        <v>1915.4929577464789</v>
      </c>
      <c r="AU33" s="40">
        <v>112.4</v>
      </c>
      <c r="AV33" s="40">
        <v>74.7</v>
      </c>
      <c r="AW33" s="40">
        <f t="shared" si="9"/>
        <v>664.5907473309608</v>
      </c>
      <c r="AX33" s="40">
        <v>119.2</v>
      </c>
      <c r="AY33" s="40">
        <v>1352.8</v>
      </c>
      <c r="AZ33" s="40">
        <f aca="true" t="shared" si="30" ref="AZ33:AZ48">(AY33/AX33)*1000</f>
        <v>11348.993288590604</v>
      </c>
    </row>
    <row r="34" spans="1:52" s="48" customFormat="1" ht="11.25">
      <c r="A34" s="47" t="s">
        <v>117</v>
      </c>
      <c r="B34" s="40">
        <f t="shared" si="29"/>
        <v>2035.9660000000001</v>
      </c>
      <c r="C34" s="40">
        <f t="shared" si="29"/>
        <v>6915.554</v>
      </c>
      <c r="D34" s="40">
        <f t="shared" si="11"/>
        <v>3396.6942473499066</v>
      </c>
      <c r="E34" s="40">
        <f t="shared" si="12"/>
        <v>1336.5</v>
      </c>
      <c r="F34" s="40">
        <f t="shared" si="0"/>
        <v>3236.62</v>
      </c>
      <c r="G34" s="40">
        <f t="shared" si="13"/>
        <v>2421.7134306023195</v>
      </c>
      <c r="H34" s="40">
        <v>415.8</v>
      </c>
      <c r="I34" s="40">
        <v>1797.9</v>
      </c>
      <c r="J34" s="40">
        <f t="shared" si="14"/>
        <v>4323.953823953824</v>
      </c>
      <c r="K34" s="40">
        <v>62.6</v>
      </c>
      <c r="L34" s="40">
        <v>109.5</v>
      </c>
      <c r="M34" s="40">
        <f t="shared" si="20"/>
        <v>1749.2012779552715</v>
      </c>
      <c r="N34" s="40">
        <v>614.4</v>
      </c>
      <c r="O34" s="40">
        <v>853.1</v>
      </c>
      <c r="P34" s="40">
        <f t="shared" si="2"/>
        <v>1388.5091145833335</v>
      </c>
      <c r="Q34" s="40">
        <v>206</v>
      </c>
      <c r="R34" s="40">
        <v>430.42</v>
      </c>
      <c r="S34" s="40">
        <f t="shared" si="21"/>
        <v>2089.4174757281558</v>
      </c>
      <c r="T34" s="40">
        <v>37.7</v>
      </c>
      <c r="U34" s="40">
        <v>45.7</v>
      </c>
      <c r="V34" s="40">
        <f t="shared" si="22"/>
        <v>1212.2015915119364</v>
      </c>
      <c r="W34" s="40">
        <f t="shared" si="16"/>
        <v>321.4</v>
      </c>
      <c r="X34" s="40">
        <f t="shared" si="16"/>
        <v>522.85</v>
      </c>
      <c r="Y34" s="40">
        <f t="shared" si="17"/>
        <v>1626.7890479153705</v>
      </c>
      <c r="Z34" s="40">
        <v>24.2</v>
      </c>
      <c r="AA34" s="40">
        <v>12.85</v>
      </c>
      <c r="AB34" s="40">
        <f t="shared" si="23"/>
        <v>530.99173553719</v>
      </c>
      <c r="AC34" s="40">
        <v>216.9</v>
      </c>
      <c r="AD34" s="40">
        <v>353.1</v>
      </c>
      <c r="AE34" s="40">
        <f t="shared" si="5"/>
        <v>1627.9391424619641</v>
      </c>
      <c r="AF34" s="40">
        <v>78.1</v>
      </c>
      <c r="AG34" s="40">
        <v>154.4</v>
      </c>
      <c r="AH34" s="40">
        <f t="shared" si="24"/>
        <v>1976.9526248399488</v>
      </c>
      <c r="AI34" s="41">
        <v>2.2</v>
      </c>
      <c r="AJ34" s="41">
        <v>2.5</v>
      </c>
      <c r="AK34" s="40">
        <f t="shared" si="25"/>
        <v>1136.3636363636363</v>
      </c>
      <c r="AL34" s="40">
        <f t="shared" si="18"/>
        <v>378.066</v>
      </c>
      <c r="AM34" s="40">
        <f t="shared" si="18"/>
        <v>3156.084</v>
      </c>
      <c r="AN34" s="40">
        <f t="shared" si="19"/>
        <v>8347.970989192363</v>
      </c>
      <c r="AO34" s="40">
        <v>142</v>
      </c>
      <c r="AP34" s="40">
        <v>1726.7</v>
      </c>
      <c r="AQ34" s="40">
        <f t="shared" si="26"/>
        <v>12159.859154929578</v>
      </c>
      <c r="AR34" s="40">
        <v>4.4</v>
      </c>
      <c r="AS34" s="40">
        <v>6</v>
      </c>
      <c r="AT34" s="40">
        <f t="shared" si="27"/>
        <v>1363.6363636363635</v>
      </c>
      <c r="AU34" s="40">
        <v>112.8</v>
      </c>
      <c r="AV34" s="40">
        <v>81.6</v>
      </c>
      <c r="AW34" s="40">
        <f t="shared" si="9"/>
        <v>723.4042553191489</v>
      </c>
      <c r="AX34" s="40">
        <v>118.866</v>
      </c>
      <c r="AY34" s="40">
        <v>1341.784</v>
      </c>
      <c r="AZ34" s="40">
        <f t="shared" si="30"/>
        <v>11288.206888428987</v>
      </c>
    </row>
    <row r="35" spans="1:52" s="48" customFormat="1" ht="11.25">
      <c r="A35" s="47" t="s">
        <v>118</v>
      </c>
      <c r="B35" s="40">
        <f t="shared" si="29"/>
        <v>2049.223</v>
      </c>
      <c r="C35" s="40">
        <f t="shared" si="29"/>
        <v>7329.544</v>
      </c>
      <c r="D35" s="40">
        <f t="shared" si="11"/>
        <v>3576.742989903978</v>
      </c>
      <c r="E35" s="40">
        <f t="shared" si="12"/>
        <v>1360.8999999999999</v>
      </c>
      <c r="F35" s="40">
        <f t="shared" si="0"/>
        <v>3318.1000000000004</v>
      </c>
      <c r="G35" s="40">
        <f t="shared" si="13"/>
        <v>2438.1659196120218</v>
      </c>
      <c r="H35" s="40">
        <v>420.7</v>
      </c>
      <c r="I35" s="40">
        <v>1787.9</v>
      </c>
      <c r="J35" s="40">
        <f t="shared" si="14"/>
        <v>4249.82172569527</v>
      </c>
      <c r="K35" s="40">
        <v>36</v>
      </c>
      <c r="L35" s="40">
        <v>56.4</v>
      </c>
      <c r="M35" s="40">
        <f t="shared" si="20"/>
        <v>1566.6666666666667</v>
      </c>
      <c r="N35" s="40">
        <v>628.9</v>
      </c>
      <c r="O35" s="40">
        <v>879.5</v>
      </c>
      <c r="P35" s="40">
        <f t="shared" si="2"/>
        <v>1398.473525202735</v>
      </c>
      <c r="Q35" s="40">
        <v>231.3</v>
      </c>
      <c r="R35" s="40">
        <v>532</v>
      </c>
      <c r="S35" s="40">
        <f t="shared" si="21"/>
        <v>2300.0432338953738</v>
      </c>
      <c r="T35" s="40">
        <v>44</v>
      </c>
      <c r="U35" s="40">
        <v>62.3</v>
      </c>
      <c r="V35" s="40">
        <f t="shared" si="22"/>
        <v>1415.9090909090908</v>
      </c>
      <c r="W35" s="40">
        <f t="shared" si="16"/>
        <v>286.7</v>
      </c>
      <c r="X35" s="40">
        <f t="shared" si="16"/>
        <v>471.1</v>
      </c>
      <c r="Y35" s="40">
        <f t="shared" si="17"/>
        <v>1643.1810254621557</v>
      </c>
      <c r="Z35" s="40">
        <v>19.4</v>
      </c>
      <c r="AA35" s="40">
        <v>11.6</v>
      </c>
      <c r="AB35" s="40">
        <f t="shared" si="23"/>
        <v>597.9381443298969</v>
      </c>
      <c r="AC35" s="40">
        <v>221.1</v>
      </c>
      <c r="AD35" s="40">
        <v>366.9</v>
      </c>
      <c r="AE35" s="40">
        <f t="shared" si="5"/>
        <v>1659.430122116689</v>
      </c>
      <c r="AF35" s="40">
        <v>43.9</v>
      </c>
      <c r="AG35" s="40">
        <v>89</v>
      </c>
      <c r="AH35" s="40">
        <f t="shared" si="24"/>
        <v>2027.3348519362187</v>
      </c>
      <c r="AI35" s="41">
        <v>2.3</v>
      </c>
      <c r="AJ35" s="41">
        <v>3.6</v>
      </c>
      <c r="AK35" s="40">
        <f t="shared" si="25"/>
        <v>1565.217391304348</v>
      </c>
      <c r="AL35" s="40">
        <f t="shared" si="18"/>
        <v>401.623</v>
      </c>
      <c r="AM35" s="40">
        <f t="shared" si="18"/>
        <v>3540.344</v>
      </c>
      <c r="AN35" s="40">
        <f t="shared" si="19"/>
        <v>8815.092761121748</v>
      </c>
      <c r="AO35" s="40">
        <v>159.5</v>
      </c>
      <c r="AP35" s="40">
        <v>2104.7</v>
      </c>
      <c r="AQ35" s="40">
        <f t="shared" si="26"/>
        <v>13195.611285266457</v>
      </c>
      <c r="AR35" s="40">
        <v>6.1</v>
      </c>
      <c r="AS35" s="40">
        <v>9</v>
      </c>
      <c r="AT35" s="40">
        <f t="shared" si="27"/>
        <v>1475.409836065574</v>
      </c>
      <c r="AU35" s="40">
        <v>116.8</v>
      </c>
      <c r="AV35" s="40">
        <v>74</v>
      </c>
      <c r="AW35" s="40">
        <f t="shared" si="9"/>
        <v>633.5616438356165</v>
      </c>
      <c r="AX35" s="40">
        <v>119.223</v>
      </c>
      <c r="AY35" s="40">
        <v>1352.644</v>
      </c>
      <c r="AZ35" s="40">
        <f t="shared" si="30"/>
        <v>11345.495416152924</v>
      </c>
    </row>
    <row r="36" spans="1:52" s="48" customFormat="1" ht="11.25">
      <c r="A36" s="47" t="s">
        <v>119</v>
      </c>
      <c r="B36" s="40">
        <f t="shared" si="29"/>
        <v>2014.5</v>
      </c>
      <c r="C36" s="40">
        <f t="shared" si="29"/>
        <v>7350.25</v>
      </c>
      <c r="D36" s="40">
        <f t="shared" si="11"/>
        <v>3648.6721270786793</v>
      </c>
      <c r="E36" s="40">
        <f t="shared" si="12"/>
        <v>1453.12</v>
      </c>
      <c r="F36" s="40">
        <f t="shared" si="0"/>
        <v>3610.6800000000003</v>
      </c>
      <c r="G36" s="40">
        <f t="shared" si="13"/>
        <v>2484.7775820303905</v>
      </c>
      <c r="H36" s="40">
        <v>445.9</v>
      </c>
      <c r="I36" s="40">
        <v>2018.2</v>
      </c>
      <c r="J36" s="40">
        <f t="shared" si="14"/>
        <v>4526.1269342902</v>
      </c>
      <c r="K36" s="40">
        <v>34.9</v>
      </c>
      <c r="L36" s="40">
        <v>55.6</v>
      </c>
      <c r="M36" s="40">
        <f t="shared" si="20"/>
        <v>1593.1232091690547</v>
      </c>
      <c r="N36" s="40">
        <v>636</v>
      </c>
      <c r="O36" s="40">
        <v>898.3</v>
      </c>
      <c r="P36" s="40">
        <f t="shared" si="2"/>
        <v>1412.4213836477986</v>
      </c>
      <c r="Q36" s="40">
        <v>291.02</v>
      </c>
      <c r="R36" s="40">
        <v>567.88</v>
      </c>
      <c r="S36" s="40">
        <f t="shared" si="21"/>
        <v>1951.3435502714592</v>
      </c>
      <c r="T36" s="40">
        <v>45.3</v>
      </c>
      <c r="U36" s="40">
        <v>70.7</v>
      </c>
      <c r="V36" s="40">
        <f t="shared" si="22"/>
        <v>1560.7064017660045</v>
      </c>
      <c r="W36" s="40">
        <f t="shared" si="16"/>
        <v>162.39999999999998</v>
      </c>
      <c r="X36" s="40">
        <f t="shared" si="16"/>
        <v>262.29999999999995</v>
      </c>
      <c r="Y36" s="40">
        <f t="shared" si="17"/>
        <v>1615.1477832512314</v>
      </c>
      <c r="Z36" s="40">
        <v>12.3</v>
      </c>
      <c r="AA36" s="40">
        <v>7.2</v>
      </c>
      <c r="AB36" s="40">
        <f t="shared" si="23"/>
        <v>585.3658536585366</v>
      </c>
      <c r="AC36" s="40">
        <v>99.2</v>
      </c>
      <c r="AD36" s="40">
        <v>153.6</v>
      </c>
      <c r="AE36" s="40">
        <f t="shared" si="5"/>
        <v>1548.3870967741934</v>
      </c>
      <c r="AF36" s="40">
        <v>49.2</v>
      </c>
      <c r="AG36" s="40">
        <v>98.8</v>
      </c>
      <c r="AH36" s="40">
        <f t="shared" si="24"/>
        <v>2008.1300813008127</v>
      </c>
      <c r="AI36" s="41">
        <v>1.7</v>
      </c>
      <c r="AJ36" s="41">
        <v>2.7</v>
      </c>
      <c r="AK36" s="40">
        <f t="shared" si="25"/>
        <v>1588.2352941176473</v>
      </c>
      <c r="AL36" s="40">
        <f t="shared" si="18"/>
        <v>398.97999999999996</v>
      </c>
      <c r="AM36" s="40">
        <f t="shared" si="18"/>
        <v>3477.2699999999995</v>
      </c>
      <c r="AN36" s="40">
        <f t="shared" si="19"/>
        <v>8715.39926813374</v>
      </c>
      <c r="AO36" s="40">
        <v>165.2</v>
      </c>
      <c r="AP36" s="40">
        <v>2149</v>
      </c>
      <c r="AQ36" s="40">
        <f t="shared" si="26"/>
        <v>13008.474576271186</v>
      </c>
      <c r="AR36" s="40">
        <v>6.5</v>
      </c>
      <c r="AS36" s="40">
        <v>10.6</v>
      </c>
      <c r="AT36" s="40">
        <f t="shared" si="27"/>
        <v>1630.7692307692307</v>
      </c>
      <c r="AU36" s="40">
        <v>110.1</v>
      </c>
      <c r="AV36" s="40">
        <v>71.2</v>
      </c>
      <c r="AW36" s="40">
        <f t="shared" si="9"/>
        <v>646.6848319709356</v>
      </c>
      <c r="AX36" s="40">
        <v>117.18</v>
      </c>
      <c r="AY36" s="40">
        <v>1246.47</v>
      </c>
      <c r="AZ36" s="40">
        <f t="shared" si="30"/>
        <v>10637.224782386073</v>
      </c>
    </row>
    <row r="37" spans="1:52" s="48" customFormat="1" ht="11.25">
      <c r="A37" s="47" t="s">
        <v>120</v>
      </c>
      <c r="B37" s="40">
        <f t="shared" si="29"/>
        <v>1858.3100000000002</v>
      </c>
      <c r="C37" s="40">
        <f t="shared" si="29"/>
        <v>7114.350999999999</v>
      </c>
      <c r="D37" s="40">
        <f t="shared" si="11"/>
        <v>3828.3983834774594</v>
      </c>
      <c r="E37" s="40">
        <f t="shared" si="12"/>
        <v>1314.5600000000002</v>
      </c>
      <c r="F37" s="40">
        <f t="shared" si="0"/>
        <v>3344.3779999999997</v>
      </c>
      <c r="G37" s="40">
        <f t="shared" si="13"/>
        <v>2544.104491236611</v>
      </c>
      <c r="H37" s="40">
        <v>396.46</v>
      </c>
      <c r="I37" s="40">
        <v>1779.831</v>
      </c>
      <c r="J37" s="40">
        <f t="shared" si="14"/>
        <v>4489.307874691016</v>
      </c>
      <c r="K37" s="40">
        <v>17.6</v>
      </c>
      <c r="L37" s="40">
        <v>27.84</v>
      </c>
      <c r="M37" s="40">
        <f t="shared" si="20"/>
        <v>1581.8181818181818</v>
      </c>
      <c r="N37" s="40">
        <v>582.34</v>
      </c>
      <c r="O37" s="40">
        <v>863.736</v>
      </c>
      <c r="P37" s="40">
        <f t="shared" si="2"/>
        <v>1483.2159906583781</v>
      </c>
      <c r="Q37" s="40">
        <v>271.86</v>
      </c>
      <c r="R37" s="40">
        <v>595.161</v>
      </c>
      <c r="S37" s="40">
        <f t="shared" si="21"/>
        <v>2189.2187155153383</v>
      </c>
      <c r="T37" s="40">
        <v>46.3</v>
      </c>
      <c r="U37" s="40">
        <v>77.81</v>
      </c>
      <c r="V37" s="40">
        <f t="shared" si="22"/>
        <v>1680.561555075594</v>
      </c>
      <c r="W37" s="40">
        <f t="shared" si="16"/>
        <v>147.03000000000003</v>
      </c>
      <c r="X37" s="40">
        <f t="shared" si="16"/>
        <v>260.35</v>
      </c>
      <c r="Y37" s="40">
        <f t="shared" si="17"/>
        <v>1770.7270625042506</v>
      </c>
      <c r="Z37" s="40">
        <v>9</v>
      </c>
      <c r="AA37" s="40">
        <v>4.9</v>
      </c>
      <c r="AB37" s="40">
        <f t="shared" si="23"/>
        <v>544.4444444444445</v>
      </c>
      <c r="AC37" s="40">
        <v>76.7</v>
      </c>
      <c r="AD37" s="40">
        <v>130.4</v>
      </c>
      <c r="AE37" s="40">
        <f t="shared" si="5"/>
        <v>1700.1303780964797</v>
      </c>
      <c r="AF37" s="40">
        <v>59.53</v>
      </c>
      <c r="AG37" s="40">
        <v>122.4</v>
      </c>
      <c r="AH37" s="40">
        <f t="shared" si="24"/>
        <v>2056.106164958844</v>
      </c>
      <c r="AI37" s="41">
        <v>1.8</v>
      </c>
      <c r="AJ37" s="41">
        <v>2.65</v>
      </c>
      <c r="AK37" s="40">
        <f t="shared" si="25"/>
        <v>1472.2222222222222</v>
      </c>
      <c r="AL37" s="40">
        <f t="shared" si="18"/>
        <v>396.71999999999997</v>
      </c>
      <c r="AM37" s="40">
        <f t="shared" si="18"/>
        <v>3509.6229999999996</v>
      </c>
      <c r="AN37" s="40">
        <f t="shared" si="19"/>
        <v>8846.599616858237</v>
      </c>
      <c r="AO37" s="40">
        <v>160.5</v>
      </c>
      <c r="AP37" s="40">
        <v>2186.7</v>
      </c>
      <c r="AQ37" s="40">
        <f t="shared" si="26"/>
        <v>13624.29906542056</v>
      </c>
      <c r="AR37" s="40">
        <v>6.7</v>
      </c>
      <c r="AS37" s="40">
        <v>11.2</v>
      </c>
      <c r="AT37" s="40">
        <f t="shared" si="27"/>
        <v>1671.641791044776</v>
      </c>
      <c r="AU37" s="40">
        <v>112.5</v>
      </c>
      <c r="AV37" s="40">
        <v>81.8</v>
      </c>
      <c r="AW37" s="40">
        <f t="shared" si="9"/>
        <v>727.1111111111111</v>
      </c>
      <c r="AX37" s="40">
        <v>117.02</v>
      </c>
      <c r="AY37" s="40">
        <v>1229.923</v>
      </c>
      <c r="AZ37" s="40">
        <f t="shared" si="30"/>
        <v>10510.36574944454</v>
      </c>
    </row>
    <row r="38" spans="1:52" s="48" customFormat="1" ht="11.25">
      <c r="A38" s="47" t="s">
        <v>121</v>
      </c>
      <c r="B38" s="40">
        <f t="shared" si="29"/>
        <v>1846.53</v>
      </c>
      <c r="C38" s="40">
        <f t="shared" si="29"/>
        <v>7341.567000000001</v>
      </c>
      <c r="D38" s="40">
        <f t="shared" si="11"/>
        <v>3975.8720410716323</v>
      </c>
      <c r="E38" s="40">
        <f t="shared" si="12"/>
        <v>1255</v>
      </c>
      <c r="F38" s="40">
        <f t="shared" si="0"/>
        <v>3237.208</v>
      </c>
      <c r="G38" s="40">
        <f t="shared" si="13"/>
        <v>2579.4486055776897</v>
      </c>
      <c r="H38" s="40">
        <v>364.1</v>
      </c>
      <c r="I38" s="40">
        <v>1695.796</v>
      </c>
      <c r="J38" s="40">
        <f t="shared" si="14"/>
        <v>4657.500686624553</v>
      </c>
      <c r="K38" s="40">
        <v>17.4</v>
      </c>
      <c r="L38" s="40">
        <v>28.2</v>
      </c>
      <c r="M38" s="40">
        <f t="shared" si="20"/>
        <v>1620.689655172414</v>
      </c>
      <c r="N38" s="40">
        <v>593</v>
      </c>
      <c r="O38" s="40">
        <v>864.312</v>
      </c>
      <c r="P38" s="40">
        <f t="shared" si="2"/>
        <v>1457.5244519392918</v>
      </c>
      <c r="Q38" s="40">
        <v>237.6</v>
      </c>
      <c r="R38" s="40">
        <v>589.6</v>
      </c>
      <c r="S38" s="40">
        <f t="shared" si="21"/>
        <v>2481.4814814814818</v>
      </c>
      <c r="T38" s="40">
        <v>42.9</v>
      </c>
      <c r="U38" s="40">
        <v>59.3</v>
      </c>
      <c r="V38" s="40">
        <f t="shared" si="22"/>
        <v>1382.2843822843822</v>
      </c>
      <c r="W38" s="40">
        <f t="shared" si="16"/>
        <v>202.26899999999998</v>
      </c>
      <c r="X38" s="40">
        <f t="shared" si="16"/>
        <v>346.12199999999996</v>
      </c>
      <c r="Y38" s="40">
        <f t="shared" si="17"/>
        <v>1711.1964759800069</v>
      </c>
      <c r="Z38" s="40">
        <v>8.36</v>
      </c>
      <c r="AA38" s="40">
        <v>4.932</v>
      </c>
      <c r="AB38" s="40">
        <f t="shared" si="23"/>
        <v>589.9521531100479</v>
      </c>
      <c r="AC38" s="40">
        <v>140.83</v>
      </c>
      <c r="AD38" s="40">
        <v>243.32</v>
      </c>
      <c r="AE38" s="40">
        <f t="shared" si="5"/>
        <v>1727.7568699850883</v>
      </c>
      <c r="AF38" s="40">
        <v>50.629</v>
      </c>
      <c r="AG38" s="40">
        <v>94.163</v>
      </c>
      <c r="AH38" s="40">
        <f t="shared" si="24"/>
        <v>1859.8629244109109</v>
      </c>
      <c r="AI38" s="41">
        <v>2.45</v>
      </c>
      <c r="AJ38" s="41">
        <v>3.707</v>
      </c>
      <c r="AK38" s="40">
        <f t="shared" si="25"/>
        <v>1513.061224489796</v>
      </c>
      <c r="AL38" s="40">
        <f t="shared" si="18"/>
        <v>389.26099999999997</v>
      </c>
      <c r="AM38" s="40">
        <f t="shared" si="18"/>
        <v>3758.2370000000005</v>
      </c>
      <c r="AN38" s="40">
        <f t="shared" si="19"/>
        <v>9654.799735909843</v>
      </c>
      <c r="AO38" s="40">
        <v>159.7</v>
      </c>
      <c r="AP38" s="40">
        <v>2462.96</v>
      </c>
      <c r="AQ38" s="40">
        <f t="shared" si="26"/>
        <v>15422.41703193488</v>
      </c>
      <c r="AR38" s="40">
        <v>6.136</v>
      </c>
      <c r="AS38" s="40">
        <v>9.722</v>
      </c>
      <c r="AT38" s="40">
        <f t="shared" si="27"/>
        <v>1584.4198174706648</v>
      </c>
      <c r="AU38" s="40">
        <v>109.56</v>
      </c>
      <c r="AV38" s="40">
        <v>80.155</v>
      </c>
      <c r="AW38" s="40">
        <f t="shared" si="9"/>
        <v>731.6082511865645</v>
      </c>
      <c r="AX38" s="40">
        <v>113.865</v>
      </c>
      <c r="AY38" s="40">
        <v>1205.4</v>
      </c>
      <c r="AZ38" s="40">
        <f t="shared" si="30"/>
        <v>10586.2205243051</v>
      </c>
    </row>
    <row r="39" spans="1:52" s="48" customFormat="1" ht="11.25">
      <c r="A39" s="47" t="s">
        <v>122</v>
      </c>
      <c r="B39" s="40">
        <f t="shared" si="29"/>
        <v>1870.558</v>
      </c>
      <c r="C39" s="40">
        <f t="shared" si="29"/>
        <v>6976.618</v>
      </c>
      <c r="D39" s="40">
        <f t="shared" si="11"/>
        <v>3729.6988385283967</v>
      </c>
      <c r="E39" s="40">
        <f t="shared" si="12"/>
        <v>1194.3</v>
      </c>
      <c r="F39" s="40">
        <f t="shared" si="0"/>
        <v>3196.7000000000003</v>
      </c>
      <c r="G39" s="40">
        <f t="shared" si="13"/>
        <v>2676.630662312652</v>
      </c>
      <c r="H39" s="40">
        <v>386.4</v>
      </c>
      <c r="I39" s="40">
        <v>1798.2</v>
      </c>
      <c r="J39" s="40">
        <f t="shared" si="14"/>
        <v>4653.726708074535</v>
      </c>
      <c r="K39" s="40">
        <v>30.5</v>
      </c>
      <c r="L39" s="40">
        <v>60.4</v>
      </c>
      <c r="M39" s="40">
        <f t="shared" si="20"/>
        <v>1980.327868852459</v>
      </c>
      <c r="N39" s="40">
        <v>540.6</v>
      </c>
      <c r="O39" s="40">
        <v>762.6</v>
      </c>
      <c r="P39" s="40">
        <f t="shared" si="2"/>
        <v>1410.6548279689234</v>
      </c>
      <c r="Q39" s="40">
        <v>192.3</v>
      </c>
      <c r="R39" s="40">
        <v>499.4</v>
      </c>
      <c r="S39" s="40">
        <f t="shared" si="21"/>
        <v>2596.983879355174</v>
      </c>
      <c r="T39" s="40">
        <v>44.5</v>
      </c>
      <c r="U39" s="40">
        <v>76.1</v>
      </c>
      <c r="V39" s="40">
        <f t="shared" si="22"/>
        <v>1710.1123595505617</v>
      </c>
      <c r="W39" s="40">
        <f t="shared" si="16"/>
        <v>281.74</v>
      </c>
      <c r="X39" s="40">
        <f t="shared" si="16"/>
        <v>465.23199999999997</v>
      </c>
      <c r="Y39" s="40">
        <f t="shared" si="17"/>
        <v>1651.2813232057924</v>
      </c>
      <c r="Z39" s="40">
        <v>27.45</v>
      </c>
      <c r="AA39" s="40">
        <v>15.622</v>
      </c>
      <c r="AB39" s="40">
        <f t="shared" si="23"/>
        <v>569.1074681238616</v>
      </c>
      <c r="AC39" s="40">
        <v>196.05</v>
      </c>
      <c r="AD39" s="40">
        <v>339.57</v>
      </c>
      <c r="AE39" s="40">
        <f t="shared" si="5"/>
        <v>1732.0581484315226</v>
      </c>
      <c r="AF39" s="40">
        <v>54.44</v>
      </c>
      <c r="AG39" s="40">
        <v>104.181</v>
      </c>
      <c r="AH39" s="40">
        <f t="shared" si="24"/>
        <v>1913.6847905951506</v>
      </c>
      <c r="AI39" s="41">
        <v>3.8</v>
      </c>
      <c r="AJ39" s="41">
        <v>5.859</v>
      </c>
      <c r="AK39" s="40">
        <f t="shared" si="25"/>
        <v>1541.842105263158</v>
      </c>
      <c r="AL39" s="40">
        <f t="shared" si="18"/>
        <v>394.518</v>
      </c>
      <c r="AM39" s="40">
        <f t="shared" si="18"/>
        <v>3314.6859999999997</v>
      </c>
      <c r="AN39" s="40">
        <f t="shared" si="19"/>
        <v>8401.862525917702</v>
      </c>
      <c r="AO39" s="40">
        <v>139.1</v>
      </c>
      <c r="AP39" s="40">
        <v>1900.36</v>
      </c>
      <c r="AQ39" s="40">
        <f t="shared" si="26"/>
        <v>13661.826024442847</v>
      </c>
      <c r="AR39" s="40">
        <v>6.724</v>
      </c>
      <c r="AS39" s="40">
        <v>10.75</v>
      </c>
      <c r="AT39" s="40">
        <f t="shared" si="27"/>
        <v>1598.750743604997</v>
      </c>
      <c r="AU39" s="40">
        <v>131.864</v>
      </c>
      <c r="AV39" s="40">
        <v>99.504</v>
      </c>
      <c r="AW39" s="40">
        <f t="shared" si="9"/>
        <v>754.5956439968452</v>
      </c>
      <c r="AX39" s="40">
        <v>116.83</v>
      </c>
      <c r="AY39" s="40">
        <v>1304.072</v>
      </c>
      <c r="AZ39" s="40">
        <f t="shared" si="30"/>
        <v>11162.133013780707</v>
      </c>
    </row>
    <row r="40" spans="1:52" s="48" customFormat="1" ht="11.25">
      <c r="A40" s="47" t="s">
        <v>123</v>
      </c>
      <c r="B40" s="40">
        <f t="shared" si="29"/>
        <v>2025.451</v>
      </c>
      <c r="C40" s="40">
        <f t="shared" si="29"/>
        <v>7864.543</v>
      </c>
      <c r="D40" s="40">
        <f t="shared" si="11"/>
        <v>3882.860162995797</v>
      </c>
      <c r="E40" s="40">
        <f t="shared" si="12"/>
        <v>1325.5</v>
      </c>
      <c r="F40" s="40">
        <f t="shared" si="0"/>
        <v>3644.1</v>
      </c>
      <c r="G40" s="40">
        <f t="shared" si="13"/>
        <v>2749.2267069030554</v>
      </c>
      <c r="H40" s="40">
        <v>401.6</v>
      </c>
      <c r="I40" s="40">
        <v>1917.8</v>
      </c>
      <c r="J40" s="40">
        <f t="shared" si="14"/>
        <v>4775.398406374501</v>
      </c>
      <c r="K40" s="40">
        <v>29.9</v>
      </c>
      <c r="L40" s="40">
        <v>60.2</v>
      </c>
      <c r="M40" s="40">
        <f t="shared" si="20"/>
        <v>2013.3779264214047</v>
      </c>
      <c r="N40" s="40">
        <v>600.3</v>
      </c>
      <c r="O40" s="40">
        <v>875.2</v>
      </c>
      <c r="P40" s="40">
        <f t="shared" si="2"/>
        <v>1457.9376978177581</v>
      </c>
      <c r="Q40" s="40">
        <v>245.2</v>
      </c>
      <c r="R40" s="40">
        <v>706.9</v>
      </c>
      <c r="S40" s="40">
        <f t="shared" si="21"/>
        <v>2882.952691680261</v>
      </c>
      <c r="T40" s="40">
        <v>48.5</v>
      </c>
      <c r="U40" s="40">
        <v>84</v>
      </c>
      <c r="V40" s="40">
        <f t="shared" si="22"/>
        <v>1731.958762886598</v>
      </c>
      <c r="W40" s="40">
        <f t="shared" si="16"/>
        <v>306.275</v>
      </c>
      <c r="X40" s="40">
        <f t="shared" si="16"/>
        <v>518.4250000000001</v>
      </c>
      <c r="Y40" s="40">
        <f t="shared" si="17"/>
        <v>1692.6781487225535</v>
      </c>
      <c r="Z40" s="40">
        <v>41.1</v>
      </c>
      <c r="AA40" s="40">
        <v>25.605</v>
      </c>
      <c r="AB40" s="40">
        <f t="shared" si="23"/>
        <v>622.9927007299269</v>
      </c>
      <c r="AC40" s="40">
        <v>187.6</v>
      </c>
      <c r="AD40" s="40">
        <v>330.23</v>
      </c>
      <c r="AE40" s="40">
        <f t="shared" si="5"/>
        <v>1760.2878464818766</v>
      </c>
      <c r="AF40" s="40">
        <v>73.145</v>
      </c>
      <c r="AG40" s="40">
        <v>156.05</v>
      </c>
      <c r="AH40" s="40">
        <f t="shared" si="24"/>
        <v>2133.4335908127696</v>
      </c>
      <c r="AI40" s="41">
        <v>4.43</v>
      </c>
      <c r="AJ40" s="41">
        <v>6.54</v>
      </c>
      <c r="AK40" s="40">
        <f t="shared" si="25"/>
        <v>1476.2979683972912</v>
      </c>
      <c r="AL40" s="40">
        <f t="shared" si="18"/>
        <v>393.676</v>
      </c>
      <c r="AM40" s="40">
        <f t="shared" si="18"/>
        <v>3702.018</v>
      </c>
      <c r="AN40" s="40">
        <f t="shared" si="19"/>
        <v>9403.717778071306</v>
      </c>
      <c r="AO40" s="40">
        <v>149.2</v>
      </c>
      <c r="AP40" s="40">
        <v>2098.35</v>
      </c>
      <c r="AQ40" s="40">
        <f t="shared" si="26"/>
        <v>14064.008042895442</v>
      </c>
      <c r="AR40" s="40">
        <v>7.966</v>
      </c>
      <c r="AS40" s="40">
        <v>12.878</v>
      </c>
      <c r="AT40" s="40">
        <f t="shared" si="27"/>
        <v>1616.6206377102685</v>
      </c>
      <c r="AU40" s="40">
        <v>134.58</v>
      </c>
      <c r="AV40" s="40">
        <v>110.584</v>
      </c>
      <c r="AW40" s="40">
        <f t="shared" si="9"/>
        <v>821.6971318175063</v>
      </c>
      <c r="AX40" s="40">
        <v>101.93</v>
      </c>
      <c r="AY40" s="40">
        <v>1480.206</v>
      </c>
      <c r="AZ40" s="40">
        <f t="shared" si="30"/>
        <v>14521.789463357203</v>
      </c>
    </row>
    <row r="41" spans="1:52" s="48" customFormat="1" ht="11.25">
      <c r="A41" s="47" t="s">
        <v>124</v>
      </c>
      <c r="B41" s="40">
        <f t="shared" si="29"/>
        <v>2002.908</v>
      </c>
      <c r="C41" s="40">
        <f t="shared" si="29"/>
        <v>7830.204</v>
      </c>
      <c r="D41" s="40">
        <f t="shared" si="11"/>
        <v>3909.4177066545244</v>
      </c>
      <c r="E41" s="40">
        <f t="shared" si="12"/>
        <v>1354.3999999999999</v>
      </c>
      <c r="F41" s="40">
        <f t="shared" si="0"/>
        <v>3593.7999999999993</v>
      </c>
      <c r="G41" s="40">
        <f t="shared" si="13"/>
        <v>2653.4258712344945</v>
      </c>
      <c r="H41" s="40">
        <v>384.5</v>
      </c>
      <c r="I41" s="40">
        <v>1864.6</v>
      </c>
      <c r="J41" s="40">
        <f t="shared" si="14"/>
        <v>4849.414824447334</v>
      </c>
      <c r="K41" s="40">
        <v>46.9</v>
      </c>
      <c r="L41" s="40">
        <v>91.6</v>
      </c>
      <c r="M41" s="40">
        <f aca="true" t="shared" si="31" ref="M41:M48">(L41/K41)*1000</f>
        <v>1953.0916844349679</v>
      </c>
      <c r="N41" s="40">
        <v>622.8</v>
      </c>
      <c r="O41" s="40">
        <v>859.6</v>
      </c>
      <c r="P41" s="40">
        <f t="shared" si="2"/>
        <v>1380.2183686576752</v>
      </c>
      <c r="Q41" s="40">
        <v>259.4</v>
      </c>
      <c r="R41" s="40">
        <v>703.8</v>
      </c>
      <c r="S41" s="40">
        <f aca="true" t="shared" si="32" ref="S41:S48">(R41/Q41)*1000</f>
        <v>2713.1842713955284</v>
      </c>
      <c r="T41" s="40">
        <v>40.8</v>
      </c>
      <c r="U41" s="40">
        <v>74.2</v>
      </c>
      <c r="V41" s="40">
        <f aca="true" t="shared" si="33" ref="V41:V48">(U41/T41)*1000</f>
        <v>1818.6274509803923</v>
      </c>
      <c r="W41" s="40">
        <f aca="true" t="shared" si="34" ref="W41:X46">Z41+AC41+AF41+AI41</f>
        <v>262.09</v>
      </c>
      <c r="X41" s="40">
        <f t="shared" si="34"/>
        <v>465.58</v>
      </c>
      <c r="Y41" s="40">
        <f t="shared" si="17"/>
        <v>1776.4126826662598</v>
      </c>
      <c r="Z41" s="40">
        <v>19.08</v>
      </c>
      <c r="AA41" s="40">
        <v>10.89</v>
      </c>
      <c r="AB41" s="40">
        <f aca="true" t="shared" si="35" ref="AB41:AB60">(AA41/Z41)*1000</f>
        <v>570.7547169811321</v>
      </c>
      <c r="AC41" s="40">
        <v>174.24</v>
      </c>
      <c r="AD41" s="40">
        <v>320.53</v>
      </c>
      <c r="AE41" s="40">
        <f aca="true" t="shared" si="36" ref="AE41:AE48">(AD41/AC41)*1000</f>
        <v>1839.5890725436177</v>
      </c>
      <c r="AF41" s="40">
        <v>64.75</v>
      </c>
      <c r="AG41" s="40">
        <v>128.21</v>
      </c>
      <c r="AH41" s="40">
        <f aca="true" t="shared" si="37" ref="AH41:AH48">(AG41/AF41)*1000</f>
        <v>1980.07722007722</v>
      </c>
      <c r="AI41" s="41">
        <v>4.02</v>
      </c>
      <c r="AJ41" s="41">
        <v>5.95</v>
      </c>
      <c r="AK41" s="40">
        <f aca="true" t="shared" si="38" ref="AK41:AK48">(AJ41/AI41)*1000</f>
        <v>1480.0995024875622</v>
      </c>
      <c r="AL41" s="40">
        <f t="shared" si="18"/>
        <v>386.418</v>
      </c>
      <c r="AM41" s="40">
        <f t="shared" si="18"/>
        <v>3770.8240000000005</v>
      </c>
      <c r="AN41" s="40">
        <f t="shared" si="19"/>
        <v>9758.406699480875</v>
      </c>
      <c r="AO41" s="40">
        <v>157.25</v>
      </c>
      <c r="AP41" s="40">
        <v>2242.605</v>
      </c>
      <c r="AQ41" s="40">
        <f aca="true" t="shared" si="39" ref="AQ41:AQ48">(AP41/AO41)*1000</f>
        <v>14261.399046104929</v>
      </c>
      <c r="AR41" s="40">
        <v>10.35</v>
      </c>
      <c r="AS41" s="40">
        <v>15.61</v>
      </c>
      <c r="AT41" s="40">
        <f aca="true" t="shared" si="40" ref="AT41:AT48">(AS41/AR41)*1000</f>
        <v>1508.2125603864733</v>
      </c>
      <c r="AU41" s="40">
        <v>121.1</v>
      </c>
      <c r="AV41" s="40">
        <v>90.425</v>
      </c>
      <c r="AW41" s="40">
        <f aca="true" t="shared" si="41" ref="AW41:AW48">(AV41/AU41)*1000</f>
        <v>746.6969446738233</v>
      </c>
      <c r="AX41" s="40">
        <v>97.718</v>
      </c>
      <c r="AY41" s="40">
        <v>1422.184</v>
      </c>
      <c r="AZ41" s="40">
        <f t="shared" si="30"/>
        <v>14553.961399128102</v>
      </c>
    </row>
    <row r="42" spans="1:52" s="48" customFormat="1" ht="11.25">
      <c r="A42" s="47" t="s">
        <v>125</v>
      </c>
      <c r="B42" s="40">
        <f t="shared" si="29"/>
        <v>2125.966</v>
      </c>
      <c r="C42" s="40">
        <f t="shared" si="29"/>
        <v>8124.356</v>
      </c>
      <c r="D42" s="40">
        <f t="shared" si="11"/>
        <v>3821.4891489327674</v>
      </c>
      <c r="E42" s="40">
        <f t="shared" si="12"/>
        <v>1411.1</v>
      </c>
      <c r="F42" s="40">
        <f t="shared" si="0"/>
        <v>3549.5</v>
      </c>
      <c r="G42" s="40">
        <f t="shared" si="13"/>
        <v>2515.41350719297</v>
      </c>
      <c r="H42" s="40">
        <v>389</v>
      </c>
      <c r="I42" s="40">
        <v>1775.4</v>
      </c>
      <c r="J42" s="40">
        <f t="shared" si="14"/>
        <v>4564.010282776349</v>
      </c>
      <c r="K42" s="40">
        <v>53.4</v>
      </c>
      <c r="L42" s="40">
        <v>97.2</v>
      </c>
      <c r="M42" s="40">
        <f t="shared" si="31"/>
        <v>1820.2247191011236</v>
      </c>
      <c r="N42" s="40">
        <v>664.1</v>
      </c>
      <c r="O42" s="40">
        <v>907.8</v>
      </c>
      <c r="P42" s="40">
        <f t="shared" si="2"/>
        <v>1366.9628068062038</v>
      </c>
      <c r="Q42" s="40">
        <v>266.3</v>
      </c>
      <c r="R42" s="40">
        <v>706.6</v>
      </c>
      <c r="S42" s="40">
        <f t="shared" si="32"/>
        <v>2653.398422831393</v>
      </c>
      <c r="T42" s="40">
        <v>38.3</v>
      </c>
      <c r="U42" s="40">
        <v>62.5</v>
      </c>
      <c r="V42" s="40">
        <f t="shared" si="33"/>
        <v>1631.8537859007834</v>
      </c>
      <c r="W42" s="40">
        <f t="shared" si="34"/>
        <v>307.47</v>
      </c>
      <c r="X42" s="40">
        <f t="shared" si="34"/>
        <v>505.62000000000006</v>
      </c>
      <c r="Y42" s="40">
        <f t="shared" si="17"/>
        <v>1644.4531173773053</v>
      </c>
      <c r="Z42" s="40">
        <v>12.35</v>
      </c>
      <c r="AA42" s="40">
        <v>7.48</v>
      </c>
      <c r="AB42" s="40">
        <f t="shared" si="35"/>
        <v>605.668016194332</v>
      </c>
      <c r="AC42" s="40">
        <v>229.43</v>
      </c>
      <c r="AD42" s="40">
        <v>376.44</v>
      </c>
      <c r="AE42" s="40">
        <f t="shared" si="36"/>
        <v>1640.761888157608</v>
      </c>
      <c r="AF42" s="40">
        <v>61.22</v>
      </c>
      <c r="AG42" s="40">
        <v>115.4</v>
      </c>
      <c r="AH42" s="40">
        <f t="shared" si="37"/>
        <v>1885.00490035936</v>
      </c>
      <c r="AI42" s="41">
        <v>4.47</v>
      </c>
      <c r="AJ42" s="41">
        <v>6.3</v>
      </c>
      <c r="AK42" s="40">
        <f t="shared" si="38"/>
        <v>1409.3959731543623</v>
      </c>
      <c r="AL42" s="40">
        <f t="shared" si="18"/>
        <v>407.39599999999996</v>
      </c>
      <c r="AM42" s="40">
        <f t="shared" si="18"/>
        <v>4069.2360000000003</v>
      </c>
      <c r="AN42" s="40">
        <f t="shared" si="19"/>
        <v>9988.404402596001</v>
      </c>
      <c r="AO42" s="40">
        <v>170.1</v>
      </c>
      <c r="AP42" s="40">
        <v>2519.8</v>
      </c>
      <c r="AQ42" s="40">
        <f t="shared" si="39"/>
        <v>14813.639035861259</v>
      </c>
      <c r="AR42" s="40">
        <v>8.32</v>
      </c>
      <c r="AS42" s="40">
        <v>12.94</v>
      </c>
      <c r="AT42" s="40">
        <f t="shared" si="40"/>
        <v>1555.2884615384614</v>
      </c>
      <c r="AU42" s="40">
        <v>128</v>
      </c>
      <c r="AV42" s="40">
        <v>95.9</v>
      </c>
      <c r="AW42" s="40">
        <f t="shared" si="41"/>
        <v>749.21875</v>
      </c>
      <c r="AX42" s="40">
        <v>100.976</v>
      </c>
      <c r="AY42" s="40">
        <v>1440.596</v>
      </c>
      <c r="AZ42" s="40">
        <f t="shared" si="30"/>
        <v>14266.716843606402</v>
      </c>
    </row>
    <row r="43" spans="1:52" s="48" customFormat="1" ht="11.25">
      <c r="A43" s="47" t="s">
        <v>126</v>
      </c>
      <c r="B43" s="40">
        <f t="shared" si="29"/>
        <v>2222.7850000000003</v>
      </c>
      <c r="C43" s="40">
        <f t="shared" si="29"/>
        <v>7302.23</v>
      </c>
      <c r="D43" s="40">
        <f t="shared" si="11"/>
        <v>3285.1715303099486</v>
      </c>
      <c r="E43" s="40">
        <f t="shared" si="12"/>
        <v>1610.1000000000001</v>
      </c>
      <c r="F43" s="40">
        <f t="shared" si="0"/>
        <v>4005.0999999999995</v>
      </c>
      <c r="G43" s="40">
        <f t="shared" si="13"/>
        <v>2487.485249363393</v>
      </c>
      <c r="H43" s="40">
        <v>515.8</v>
      </c>
      <c r="I43" s="40">
        <v>2101.8</v>
      </c>
      <c r="J43" s="40">
        <f t="shared" si="14"/>
        <v>4074.835207444747</v>
      </c>
      <c r="K43" s="40">
        <v>49.8</v>
      </c>
      <c r="L43" s="40">
        <v>84.6</v>
      </c>
      <c r="M43" s="40">
        <f t="shared" si="31"/>
        <v>1698.7951807228917</v>
      </c>
      <c r="N43" s="40">
        <v>759.2</v>
      </c>
      <c r="O43" s="40">
        <v>1043.8</v>
      </c>
      <c r="P43" s="40">
        <f t="shared" si="2"/>
        <v>1374.8682824025288</v>
      </c>
      <c r="Q43" s="40">
        <v>238.9</v>
      </c>
      <c r="R43" s="40">
        <v>695.2</v>
      </c>
      <c r="S43" s="40">
        <f t="shared" si="32"/>
        <v>2910.0041858518207</v>
      </c>
      <c r="T43" s="40">
        <v>46.4</v>
      </c>
      <c r="U43" s="40">
        <v>79.7</v>
      </c>
      <c r="V43" s="40">
        <f t="shared" si="33"/>
        <v>1717.6724137931037</v>
      </c>
      <c r="W43" s="40">
        <f t="shared" si="34"/>
        <v>299.105</v>
      </c>
      <c r="X43" s="40">
        <f t="shared" si="34"/>
        <v>489.37000000000006</v>
      </c>
      <c r="Y43" s="40">
        <f t="shared" si="17"/>
        <v>1636.1144079838186</v>
      </c>
      <c r="Z43" s="40">
        <v>14.255</v>
      </c>
      <c r="AA43" s="40">
        <v>8.92</v>
      </c>
      <c r="AB43" s="40">
        <f t="shared" si="35"/>
        <v>625.745352507892</v>
      </c>
      <c r="AC43" s="40">
        <v>186.9</v>
      </c>
      <c r="AD43" s="40">
        <v>294.5</v>
      </c>
      <c r="AE43" s="40">
        <f t="shared" si="36"/>
        <v>1575.7089352594971</v>
      </c>
      <c r="AF43" s="40">
        <v>92.6</v>
      </c>
      <c r="AG43" s="40">
        <v>177.4</v>
      </c>
      <c r="AH43" s="40">
        <f t="shared" si="37"/>
        <v>1915.7667386609073</v>
      </c>
      <c r="AI43" s="41">
        <v>5.35</v>
      </c>
      <c r="AJ43" s="41">
        <v>8.55</v>
      </c>
      <c r="AK43" s="40">
        <f t="shared" si="38"/>
        <v>1598.1308411214957</v>
      </c>
      <c r="AL43" s="40">
        <f t="shared" si="18"/>
        <v>313.58000000000004</v>
      </c>
      <c r="AM43" s="40">
        <f t="shared" si="18"/>
        <v>2807.7599999999998</v>
      </c>
      <c r="AN43" s="40">
        <f t="shared" si="19"/>
        <v>8953.88736526564</v>
      </c>
      <c r="AO43" s="40">
        <v>172.5</v>
      </c>
      <c r="AP43" s="40">
        <v>2696.7</v>
      </c>
      <c r="AQ43" s="40">
        <f t="shared" si="39"/>
        <v>15633.043478260868</v>
      </c>
      <c r="AR43" s="40">
        <v>8.68</v>
      </c>
      <c r="AS43" s="40">
        <v>13.36</v>
      </c>
      <c r="AT43" s="40">
        <f t="shared" si="40"/>
        <v>1539.1705069124423</v>
      </c>
      <c r="AU43" s="40">
        <v>132.4</v>
      </c>
      <c r="AV43" s="40">
        <v>97.7</v>
      </c>
      <c r="AW43" s="40">
        <f t="shared" si="41"/>
        <v>737.9154078549849</v>
      </c>
      <c r="AX43" s="40">
        <v>0</v>
      </c>
      <c r="AY43" s="40">
        <v>0</v>
      </c>
      <c r="AZ43" s="40">
        <v>0</v>
      </c>
    </row>
    <row r="44" spans="1:52" s="48" customFormat="1" ht="11.25">
      <c r="A44" s="47" t="s">
        <v>127</v>
      </c>
      <c r="B44" s="40">
        <f aca="true" t="shared" si="42" ref="B44:C59">E44+W44+AL44</f>
        <v>2495.5299999999997</v>
      </c>
      <c r="C44" s="40">
        <f t="shared" si="42"/>
        <v>8764.795</v>
      </c>
      <c r="D44" s="40">
        <f t="shared" si="11"/>
        <v>3512.1978096837147</v>
      </c>
      <c r="E44" s="40">
        <f t="shared" si="12"/>
        <v>1742</v>
      </c>
      <c r="F44" s="40">
        <f t="shared" si="0"/>
        <v>4312.5</v>
      </c>
      <c r="G44" s="40">
        <f t="shared" si="13"/>
        <v>2475.6027554535017</v>
      </c>
      <c r="H44" s="40">
        <v>521.1</v>
      </c>
      <c r="I44" s="40">
        <v>2116.6</v>
      </c>
      <c r="J44" s="40">
        <f t="shared" si="14"/>
        <v>4061.7923623104966</v>
      </c>
      <c r="K44" s="40">
        <v>54.3</v>
      </c>
      <c r="L44" s="40">
        <v>100.4</v>
      </c>
      <c r="M44" s="40">
        <f t="shared" si="31"/>
        <v>1848.987108655617</v>
      </c>
      <c r="N44" s="40">
        <v>836.9</v>
      </c>
      <c r="O44" s="40">
        <v>1213.3</v>
      </c>
      <c r="P44" s="40">
        <f t="shared" si="2"/>
        <v>1449.7550483928785</v>
      </c>
      <c r="Q44" s="40">
        <v>273</v>
      </c>
      <c r="R44" s="40">
        <v>777.4</v>
      </c>
      <c r="S44" s="40">
        <f t="shared" si="32"/>
        <v>2847.6190476190477</v>
      </c>
      <c r="T44" s="40">
        <v>56.7</v>
      </c>
      <c r="U44" s="40">
        <v>104.8</v>
      </c>
      <c r="V44" s="40">
        <f t="shared" si="33"/>
        <v>1848.3245149911816</v>
      </c>
      <c r="W44" s="40">
        <f t="shared" si="34"/>
        <v>332.49</v>
      </c>
      <c r="X44" s="40">
        <f t="shared" si="34"/>
        <v>559.3</v>
      </c>
      <c r="Y44" s="40">
        <f t="shared" si="17"/>
        <v>1682.1558543114077</v>
      </c>
      <c r="Z44" s="40">
        <v>12.45</v>
      </c>
      <c r="AA44" s="40">
        <v>8.23</v>
      </c>
      <c r="AB44" s="40">
        <f t="shared" si="35"/>
        <v>661.0441767068273</v>
      </c>
      <c r="AC44" s="40">
        <v>200.54</v>
      </c>
      <c r="AD44" s="40">
        <v>314.17</v>
      </c>
      <c r="AE44" s="40">
        <f t="shared" si="36"/>
        <v>1566.6201256607162</v>
      </c>
      <c r="AF44" s="40">
        <v>116.15</v>
      </c>
      <c r="AG44" s="40">
        <v>232.14</v>
      </c>
      <c r="AH44" s="40">
        <f t="shared" si="37"/>
        <v>1998.6224709427463</v>
      </c>
      <c r="AI44" s="41">
        <v>3.35</v>
      </c>
      <c r="AJ44" s="41">
        <v>4.76</v>
      </c>
      <c r="AK44" s="40">
        <f t="shared" si="38"/>
        <v>1420.8955223880596</v>
      </c>
      <c r="AL44" s="40">
        <f aca="true" t="shared" si="43" ref="AL44:AM60">AO44+AR44+AU44+AX44</f>
        <v>421.03999999999996</v>
      </c>
      <c r="AM44" s="40">
        <f t="shared" si="43"/>
        <v>3892.995</v>
      </c>
      <c r="AN44" s="40">
        <f t="shared" si="19"/>
        <v>9246.140509215276</v>
      </c>
      <c r="AO44" s="40">
        <v>161.35</v>
      </c>
      <c r="AP44" s="40">
        <v>2464.4</v>
      </c>
      <c r="AQ44" s="40">
        <f t="shared" si="39"/>
        <v>15273.628757359777</v>
      </c>
      <c r="AR44" s="40">
        <v>7.49</v>
      </c>
      <c r="AS44" s="40">
        <v>11.645</v>
      </c>
      <c r="AT44" s="40">
        <f t="shared" si="40"/>
        <v>1554.739652870494</v>
      </c>
      <c r="AU44" s="40">
        <v>164.6</v>
      </c>
      <c r="AV44" s="40">
        <v>132.15</v>
      </c>
      <c r="AW44" s="40">
        <f t="shared" si="41"/>
        <v>802.8554070473876</v>
      </c>
      <c r="AX44" s="40">
        <v>87.6</v>
      </c>
      <c r="AY44" s="40">
        <v>1284.8</v>
      </c>
      <c r="AZ44" s="40">
        <f t="shared" si="30"/>
        <v>14666.666666666668</v>
      </c>
    </row>
    <row r="45" spans="1:52" s="48" customFormat="1" ht="11.25">
      <c r="A45" s="47" t="s">
        <v>128</v>
      </c>
      <c r="B45" s="40">
        <f t="shared" si="42"/>
        <v>2356.59</v>
      </c>
      <c r="C45" s="40">
        <f t="shared" si="42"/>
        <v>8330.520999999999</v>
      </c>
      <c r="D45" s="40">
        <f t="shared" si="11"/>
        <v>3534.9895399708894</v>
      </c>
      <c r="E45" s="40">
        <f t="shared" si="12"/>
        <v>1610.2</v>
      </c>
      <c r="F45" s="40">
        <f t="shared" si="0"/>
        <v>3946.7999999999997</v>
      </c>
      <c r="G45" s="40">
        <f t="shared" si="13"/>
        <v>2451.1240839647244</v>
      </c>
      <c r="H45" s="40">
        <v>435.1</v>
      </c>
      <c r="I45" s="40">
        <v>1738.6</v>
      </c>
      <c r="J45" s="40">
        <f t="shared" si="14"/>
        <v>3995.863019995403</v>
      </c>
      <c r="K45" s="40">
        <v>49.5</v>
      </c>
      <c r="L45" s="40">
        <v>102.4</v>
      </c>
      <c r="M45" s="40">
        <f t="shared" si="31"/>
        <v>2068.686868686869</v>
      </c>
      <c r="N45" s="40">
        <v>821.8</v>
      </c>
      <c r="O45" s="40">
        <v>1273.6</v>
      </c>
      <c r="P45" s="40">
        <f t="shared" si="2"/>
        <v>1549.7688001946944</v>
      </c>
      <c r="Q45" s="40">
        <v>256.5</v>
      </c>
      <c r="R45" s="40">
        <v>738.3</v>
      </c>
      <c r="S45" s="40">
        <f t="shared" si="32"/>
        <v>2878.362573099415</v>
      </c>
      <c r="T45" s="40">
        <v>47.3</v>
      </c>
      <c r="U45" s="40">
        <v>93.9</v>
      </c>
      <c r="V45" s="40">
        <f t="shared" si="33"/>
        <v>1985.2008456659623</v>
      </c>
      <c r="W45" s="40">
        <f t="shared" si="34"/>
        <v>361.505</v>
      </c>
      <c r="X45" s="40">
        <f t="shared" si="34"/>
        <v>619.122</v>
      </c>
      <c r="Y45" s="40">
        <f t="shared" si="17"/>
        <v>1712.623615164382</v>
      </c>
      <c r="Z45" s="40">
        <v>8.43</v>
      </c>
      <c r="AA45" s="40">
        <v>5.602</v>
      </c>
      <c r="AB45" s="40">
        <f t="shared" si="35"/>
        <v>664.5314353499407</v>
      </c>
      <c r="AC45" s="40">
        <v>247.86</v>
      </c>
      <c r="AD45" s="40">
        <v>414.539</v>
      </c>
      <c r="AE45" s="40">
        <f t="shared" si="36"/>
        <v>1672.4723634309692</v>
      </c>
      <c r="AF45" s="40">
        <v>100.6</v>
      </c>
      <c r="AG45" s="40">
        <v>193.597</v>
      </c>
      <c r="AH45" s="40">
        <f t="shared" si="37"/>
        <v>1924.423459244533</v>
      </c>
      <c r="AI45" s="41">
        <v>4.615</v>
      </c>
      <c r="AJ45" s="41">
        <v>5.384</v>
      </c>
      <c r="AK45" s="40">
        <f t="shared" si="38"/>
        <v>1166.6305525460455</v>
      </c>
      <c r="AL45" s="40">
        <f t="shared" si="43"/>
        <v>384.88500000000005</v>
      </c>
      <c r="AM45" s="40">
        <f t="shared" si="43"/>
        <v>3764.5989999999997</v>
      </c>
      <c r="AN45" s="40">
        <f t="shared" si="19"/>
        <v>9781.100848305336</v>
      </c>
      <c r="AO45" s="40">
        <v>151.413</v>
      </c>
      <c r="AP45" s="40">
        <v>2371.948</v>
      </c>
      <c r="AQ45" s="40">
        <f t="shared" si="39"/>
        <v>15665.418425102202</v>
      </c>
      <c r="AR45" s="40">
        <v>7.93</v>
      </c>
      <c r="AS45" s="40">
        <v>12.535</v>
      </c>
      <c r="AT45" s="40">
        <f t="shared" si="40"/>
        <v>1580.706179066835</v>
      </c>
      <c r="AU45" s="40">
        <v>133.742</v>
      </c>
      <c r="AV45" s="40">
        <v>108.016</v>
      </c>
      <c r="AW45" s="40">
        <f t="shared" si="41"/>
        <v>807.644569394805</v>
      </c>
      <c r="AX45" s="40">
        <v>91.8</v>
      </c>
      <c r="AY45" s="40">
        <v>1272.1</v>
      </c>
      <c r="AZ45" s="40">
        <f t="shared" si="30"/>
        <v>13857.298474945534</v>
      </c>
    </row>
    <row r="46" spans="1:52" s="48" customFormat="1" ht="11.25">
      <c r="A46" s="47" t="s">
        <v>129</v>
      </c>
      <c r="B46" s="40">
        <f t="shared" si="42"/>
        <v>2066.2760000000003</v>
      </c>
      <c r="C46" s="40">
        <f t="shared" si="42"/>
        <v>7637.6591499999995</v>
      </c>
      <c r="D46" s="40">
        <f t="shared" si="11"/>
        <v>3696.3402517379086</v>
      </c>
      <c r="E46" s="40">
        <f t="shared" si="12"/>
        <v>1440.6540000000002</v>
      </c>
      <c r="F46" s="40">
        <f t="shared" si="0"/>
        <v>3673.66415</v>
      </c>
      <c r="G46" s="40">
        <f t="shared" si="13"/>
        <v>2549.9975358413603</v>
      </c>
      <c r="H46" s="40">
        <v>423.571</v>
      </c>
      <c r="I46" s="40">
        <v>1734.95115</v>
      </c>
      <c r="J46" s="40">
        <f t="shared" si="14"/>
        <v>4096.010232050825</v>
      </c>
      <c r="K46" s="40">
        <v>33.414</v>
      </c>
      <c r="L46" s="40">
        <v>56.039</v>
      </c>
      <c r="M46" s="40">
        <f t="shared" si="31"/>
        <v>1677.1113904351469</v>
      </c>
      <c r="N46" s="40">
        <v>695.656</v>
      </c>
      <c r="O46" s="40">
        <v>1055.67</v>
      </c>
      <c r="P46" s="40">
        <f t="shared" si="2"/>
        <v>1517.5172786549676</v>
      </c>
      <c r="Q46" s="40">
        <v>245.005</v>
      </c>
      <c r="R46" s="40">
        <v>751.785</v>
      </c>
      <c r="S46" s="40">
        <f t="shared" si="32"/>
        <v>3068.447582702394</v>
      </c>
      <c r="T46" s="40">
        <v>43.008</v>
      </c>
      <c r="U46" s="40">
        <v>75.219</v>
      </c>
      <c r="V46" s="40">
        <f t="shared" si="33"/>
        <v>1748.953683035714</v>
      </c>
      <c r="W46" s="40">
        <f t="shared" si="34"/>
        <v>268.043</v>
      </c>
      <c r="X46" s="40">
        <f t="shared" si="34"/>
        <v>410.60400000000004</v>
      </c>
      <c r="Y46" s="40">
        <f t="shared" si="17"/>
        <v>1531.8586943139721</v>
      </c>
      <c r="Z46" s="40">
        <v>5.855</v>
      </c>
      <c r="AA46" s="40">
        <v>3.785</v>
      </c>
      <c r="AB46" s="40">
        <f t="shared" si="35"/>
        <v>646.4560204953032</v>
      </c>
      <c r="AC46" s="40">
        <v>209.566</v>
      </c>
      <c r="AD46" s="40">
        <v>306.589</v>
      </c>
      <c r="AE46" s="40">
        <f t="shared" si="36"/>
        <v>1462.971092639073</v>
      </c>
      <c r="AF46" s="40">
        <v>49.357</v>
      </c>
      <c r="AG46" s="40">
        <v>96.002</v>
      </c>
      <c r="AH46" s="40">
        <f t="shared" si="37"/>
        <v>1945.0533865510465</v>
      </c>
      <c r="AI46" s="41">
        <v>3.265</v>
      </c>
      <c r="AJ46" s="41">
        <v>4.228</v>
      </c>
      <c r="AK46" s="40">
        <f t="shared" si="38"/>
        <v>1294.9464012251149</v>
      </c>
      <c r="AL46" s="40">
        <f t="shared" si="43"/>
        <v>357.579</v>
      </c>
      <c r="AM46" s="40">
        <f t="shared" si="43"/>
        <v>3553.3909999999996</v>
      </c>
      <c r="AN46" s="40">
        <f t="shared" si="19"/>
        <v>9937.359296826713</v>
      </c>
      <c r="AO46" s="40">
        <v>146.568</v>
      </c>
      <c r="AP46" s="40">
        <v>2281.4</v>
      </c>
      <c r="AQ46" s="40">
        <f t="shared" si="39"/>
        <v>15565.471317067844</v>
      </c>
      <c r="AR46" s="40">
        <v>5.826</v>
      </c>
      <c r="AS46" s="40">
        <v>9.825</v>
      </c>
      <c r="AT46" s="40">
        <f t="shared" si="40"/>
        <v>1686.4057672502574</v>
      </c>
      <c r="AU46" s="40">
        <v>126.995</v>
      </c>
      <c r="AV46" s="40">
        <v>119.756</v>
      </c>
      <c r="AW46" s="40">
        <f t="shared" si="41"/>
        <v>942.9977558171581</v>
      </c>
      <c r="AX46" s="40">
        <v>78.19</v>
      </c>
      <c r="AY46" s="40">
        <v>1142.41</v>
      </c>
      <c r="AZ46" s="40">
        <f t="shared" si="30"/>
        <v>14610.691904335594</v>
      </c>
    </row>
    <row r="47" spans="1:52" s="48" customFormat="1" ht="11.25">
      <c r="A47" s="47" t="s">
        <v>130</v>
      </c>
      <c r="B47" s="40">
        <f t="shared" si="42"/>
        <v>2006.3180000000002</v>
      </c>
      <c r="C47" s="40">
        <f t="shared" si="42"/>
        <v>8048.1900000000005</v>
      </c>
      <c r="D47" s="40">
        <f t="shared" si="11"/>
        <v>4011.422915011479</v>
      </c>
      <c r="E47" s="40">
        <f t="shared" si="12"/>
        <v>1405.7060000000001</v>
      </c>
      <c r="F47" s="40">
        <f t="shared" si="0"/>
        <v>3521.973</v>
      </c>
      <c r="G47" s="40">
        <f t="shared" si="13"/>
        <v>2505.4833656539845</v>
      </c>
      <c r="H47" s="40">
        <v>385.915</v>
      </c>
      <c r="I47" s="40">
        <v>1590.062</v>
      </c>
      <c r="J47" s="40">
        <f t="shared" si="14"/>
        <v>4120.238912713939</v>
      </c>
      <c r="K47" s="40">
        <v>36.232</v>
      </c>
      <c r="L47" s="40">
        <v>72.552</v>
      </c>
      <c r="M47" s="40">
        <f t="shared" si="31"/>
        <v>2002.4287922278652</v>
      </c>
      <c r="N47" s="40">
        <v>730.504</v>
      </c>
      <c r="O47" s="40">
        <v>1129.752</v>
      </c>
      <c r="P47" s="40">
        <f t="shared" si="2"/>
        <v>1546.5377328529344</v>
      </c>
      <c r="Q47" s="40">
        <v>201.757</v>
      </c>
      <c r="R47" s="40">
        <v>633.304</v>
      </c>
      <c r="S47" s="40">
        <f t="shared" si="32"/>
        <v>3138.944373677245</v>
      </c>
      <c r="T47" s="40">
        <v>51.298</v>
      </c>
      <c r="U47" s="40">
        <v>96.303</v>
      </c>
      <c r="V47" s="40">
        <f t="shared" si="33"/>
        <v>1877.3246520332177</v>
      </c>
      <c r="W47" s="40">
        <f t="shared" si="16"/>
        <v>189.801</v>
      </c>
      <c r="X47" s="40">
        <f t="shared" si="16"/>
        <v>312.349</v>
      </c>
      <c r="Y47" s="40">
        <f t="shared" si="17"/>
        <v>1645.6657235736377</v>
      </c>
      <c r="Z47" s="40">
        <v>15.389</v>
      </c>
      <c r="AA47" s="40">
        <v>9.772</v>
      </c>
      <c r="AB47" s="40">
        <f t="shared" si="35"/>
        <v>634.9990252777958</v>
      </c>
      <c r="AC47" s="40">
        <v>113.634</v>
      </c>
      <c r="AD47" s="40">
        <v>180.412</v>
      </c>
      <c r="AE47" s="40">
        <f t="shared" si="36"/>
        <v>1587.6586232993645</v>
      </c>
      <c r="AF47" s="40">
        <v>52.995</v>
      </c>
      <c r="AG47" s="40">
        <v>113.213</v>
      </c>
      <c r="AH47" s="40">
        <f t="shared" si="37"/>
        <v>2136.2958769695256</v>
      </c>
      <c r="AI47" s="41">
        <v>7.783</v>
      </c>
      <c r="AJ47" s="41">
        <v>8.952</v>
      </c>
      <c r="AK47" s="40">
        <f t="shared" si="38"/>
        <v>1150.1991519979442</v>
      </c>
      <c r="AL47" s="40">
        <f t="shared" si="43"/>
        <v>410.81100000000004</v>
      </c>
      <c r="AM47" s="40">
        <f t="shared" si="43"/>
        <v>4213.868</v>
      </c>
      <c r="AN47" s="40">
        <f t="shared" si="19"/>
        <v>10257.437118285538</v>
      </c>
      <c r="AO47" s="40">
        <v>185.08</v>
      </c>
      <c r="AP47" s="40">
        <v>2860.328</v>
      </c>
      <c r="AQ47" s="40">
        <f t="shared" si="39"/>
        <v>15454.549384050139</v>
      </c>
      <c r="AR47" s="40">
        <v>6.15</v>
      </c>
      <c r="AS47" s="40">
        <v>10.733</v>
      </c>
      <c r="AT47" s="40">
        <f t="shared" si="40"/>
        <v>1745.2032520325201</v>
      </c>
      <c r="AU47" s="40">
        <v>134.111</v>
      </c>
      <c r="AV47" s="40">
        <v>121.927</v>
      </c>
      <c r="AW47" s="40">
        <f t="shared" si="41"/>
        <v>909.14988330562</v>
      </c>
      <c r="AX47" s="40">
        <v>85.47</v>
      </c>
      <c r="AY47" s="40">
        <v>1220.88</v>
      </c>
      <c r="AZ47" s="40">
        <f t="shared" si="30"/>
        <v>14284.310284310284</v>
      </c>
    </row>
    <row r="48" spans="1:52" s="48" customFormat="1" ht="11.25">
      <c r="A48" s="47" t="s">
        <v>131</v>
      </c>
      <c r="B48" s="40">
        <f t="shared" si="42"/>
        <v>2028.234</v>
      </c>
      <c r="C48" s="40">
        <f t="shared" si="42"/>
        <v>8231.77883</v>
      </c>
      <c r="D48" s="40">
        <f t="shared" si="11"/>
        <v>4058.594240112334</v>
      </c>
      <c r="E48" s="40">
        <f t="shared" si="12"/>
        <v>1458.674</v>
      </c>
      <c r="F48" s="40">
        <f t="shared" si="0"/>
        <v>3630.50683</v>
      </c>
      <c r="G48" s="40">
        <f t="shared" si="13"/>
        <v>2488.9089885745548</v>
      </c>
      <c r="H48" s="40">
        <v>408.284</v>
      </c>
      <c r="I48" s="40">
        <v>1657.21283</v>
      </c>
      <c r="J48" s="40">
        <f t="shared" si="14"/>
        <v>4058.9707899403356</v>
      </c>
      <c r="K48" s="40">
        <v>29.009</v>
      </c>
      <c r="L48" s="40">
        <v>57.702</v>
      </c>
      <c r="M48" s="40">
        <f t="shared" si="31"/>
        <v>1989.1068289151642</v>
      </c>
      <c r="N48" s="40">
        <v>750.905</v>
      </c>
      <c r="O48" s="40">
        <v>1161.09</v>
      </c>
      <c r="P48" s="40">
        <f t="shared" si="2"/>
        <v>1546.254186614818</v>
      </c>
      <c r="Q48" s="40">
        <v>219.285</v>
      </c>
      <c r="R48" s="40">
        <v>649.319</v>
      </c>
      <c r="S48" s="40">
        <f t="shared" si="32"/>
        <v>2961.073488838726</v>
      </c>
      <c r="T48" s="40">
        <v>51.191</v>
      </c>
      <c r="U48" s="40">
        <v>105.183</v>
      </c>
      <c r="V48" s="40">
        <f t="shared" si="33"/>
        <v>2054.7166494110293</v>
      </c>
      <c r="W48" s="40">
        <f t="shared" si="16"/>
        <v>149.48499999999999</v>
      </c>
      <c r="X48" s="40">
        <f t="shared" si="16"/>
        <v>272.893</v>
      </c>
      <c r="Y48" s="40">
        <f t="shared" si="17"/>
        <v>1825.5544034518514</v>
      </c>
      <c r="Z48" s="40">
        <v>14.099</v>
      </c>
      <c r="AA48" s="40">
        <v>8.768</v>
      </c>
      <c r="AB48" s="40">
        <f t="shared" si="35"/>
        <v>621.8880771685936</v>
      </c>
      <c r="AC48" s="40">
        <v>71.782</v>
      </c>
      <c r="AD48" s="40">
        <v>145.558</v>
      </c>
      <c r="AE48" s="40">
        <f t="shared" si="36"/>
        <v>2027.7785517260595</v>
      </c>
      <c r="AF48" s="40">
        <v>56.61</v>
      </c>
      <c r="AG48" s="40">
        <v>109.391</v>
      </c>
      <c r="AH48" s="40">
        <f t="shared" si="37"/>
        <v>1932.3617735382443</v>
      </c>
      <c r="AI48" s="41">
        <v>6.994</v>
      </c>
      <c r="AJ48" s="41">
        <v>9.176</v>
      </c>
      <c r="AK48" s="40">
        <f t="shared" si="38"/>
        <v>1311.981698598799</v>
      </c>
      <c r="AL48" s="40">
        <f t="shared" si="43"/>
        <v>420.075</v>
      </c>
      <c r="AM48" s="40">
        <f t="shared" si="43"/>
        <v>4328.379</v>
      </c>
      <c r="AN48" s="40">
        <f t="shared" si="19"/>
        <v>10303.824317086235</v>
      </c>
      <c r="AO48" s="40">
        <v>184.397</v>
      </c>
      <c r="AP48" s="40">
        <v>2938.631</v>
      </c>
      <c r="AQ48" s="40">
        <f t="shared" si="39"/>
        <v>15936.436059154974</v>
      </c>
      <c r="AR48" s="40">
        <v>3.315</v>
      </c>
      <c r="AS48" s="40">
        <v>5.698</v>
      </c>
      <c r="AT48" s="40">
        <f t="shared" si="40"/>
        <v>1718.8536953242838</v>
      </c>
      <c r="AU48" s="40">
        <v>144.823</v>
      </c>
      <c r="AV48" s="40">
        <v>134.956</v>
      </c>
      <c r="AW48" s="40">
        <f t="shared" si="41"/>
        <v>931.8685567900125</v>
      </c>
      <c r="AX48" s="40">
        <v>87.54</v>
      </c>
      <c r="AY48" s="40">
        <v>1249.094</v>
      </c>
      <c r="AZ48" s="40">
        <f t="shared" si="30"/>
        <v>14268.83710303861</v>
      </c>
    </row>
    <row r="49" spans="1:52" s="48" customFormat="1" ht="11.25">
      <c r="A49" s="47" t="s">
        <v>132</v>
      </c>
      <c r="B49" s="40">
        <f t="shared" si="42"/>
        <v>1892.335</v>
      </c>
      <c r="C49" s="40">
        <f t="shared" si="42"/>
        <v>8071.505</v>
      </c>
      <c r="D49" s="40">
        <f t="shared" si="11"/>
        <v>4265.367918471095</v>
      </c>
      <c r="E49" s="40">
        <f t="shared" si="12"/>
        <v>1310.261</v>
      </c>
      <c r="F49" s="40">
        <f t="shared" si="0"/>
        <v>3477.197</v>
      </c>
      <c r="G49" s="40">
        <f t="shared" si="13"/>
        <v>2653.8201167553643</v>
      </c>
      <c r="H49" s="40">
        <v>417.777</v>
      </c>
      <c r="I49" s="40">
        <v>1784.607</v>
      </c>
      <c r="J49" s="40">
        <f t="shared" si="14"/>
        <v>4271.673644073274</v>
      </c>
      <c r="K49" s="40">
        <v>20.443</v>
      </c>
      <c r="L49" s="40">
        <v>44.93</v>
      </c>
      <c r="M49" s="40">
        <f>(L49/K49)*1000</f>
        <v>2197.8183241207257</v>
      </c>
      <c r="N49" s="40">
        <v>656.313</v>
      </c>
      <c r="O49" s="40">
        <v>1019.716</v>
      </c>
      <c r="P49" s="40">
        <f t="shared" si="2"/>
        <v>1553.703796816458</v>
      </c>
      <c r="Q49" s="40">
        <v>180.751</v>
      </c>
      <c r="R49" s="40">
        <v>553.818</v>
      </c>
      <c r="S49" s="40">
        <f>(R49/Q49)*1000</f>
        <v>3063.9830485031894</v>
      </c>
      <c r="T49" s="40">
        <v>34.977</v>
      </c>
      <c r="U49" s="40">
        <v>74.126</v>
      </c>
      <c r="V49" s="40">
        <f>(U49/T49)*1000</f>
        <v>2119.2783829373593</v>
      </c>
      <c r="W49" s="40">
        <f t="shared" si="16"/>
        <v>143.945</v>
      </c>
      <c r="X49" s="40">
        <f t="shared" si="16"/>
        <v>255.75099999999998</v>
      </c>
      <c r="Y49" s="40">
        <f t="shared" si="17"/>
        <v>1776.7272222029246</v>
      </c>
      <c r="Z49" s="40">
        <v>11.887</v>
      </c>
      <c r="AA49" s="40">
        <v>6.944</v>
      </c>
      <c r="AB49" s="40">
        <f t="shared" si="35"/>
        <v>584.1675780264154</v>
      </c>
      <c r="AC49" s="40">
        <v>81.602</v>
      </c>
      <c r="AD49" s="40">
        <v>146.153</v>
      </c>
      <c r="AE49" s="40">
        <f>(AD49/AC49)*1000</f>
        <v>1791.0467880689196</v>
      </c>
      <c r="AF49" s="40">
        <v>45.074</v>
      </c>
      <c r="AG49" s="40">
        <v>94.993</v>
      </c>
      <c r="AH49" s="40">
        <f>(AG49/AF49)*1000</f>
        <v>2107.489905488752</v>
      </c>
      <c r="AI49" s="41">
        <v>5.382</v>
      </c>
      <c r="AJ49" s="41">
        <v>7.661</v>
      </c>
      <c r="AK49" s="40">
        <f>(AJ49/AI49)*1000</f>
        <v>1423.4485321441844</v>
      </c>
      <c r="AL49" s="40">
        <f t="shared" si="43"/>
        <v>438.129</v>
      </c>
      <c r="AM49" s="40">
        <f t="shared" si="43"/>
        <v>4338.557</v>
      </c>
      <c r="AN49" s="40">
        <f t="shared" si="19"/>
        <v>9902.46479918015</v>
      </c>
      <c r="AO49" s="40">
        <v>178.482</v>
      </c>
      <c r="AP49" s="40">
        <v>2891.939</v>
      </c>
      <c r="AQ49" s="40">
        <f>(AP49/AO49)*1000</f>
        <v>16202.972848802681</v>
      </c>
      <c r="AR49" s="40">
        <v>2.83</v>
      </c>
      <c r="AS49" s="40">
        <v>5.508</v>
      </c>
      <c r="AT49" s="40">
        <f>(AS49/AR49)*1000</f>
        <v>1946.2897526501765</v>
      </c>
      <c r="AU49" s="40">
        <v>167.012</v>
      </c>
      <c r="AV49" s="40">
        <v>163.555</v>
      </c>
      <c r="AW49" s="40">
        <f>(AV49/AU49)*1000</f>
        <v>979.300888558906</v>
      </c>
      <c r="AX49" s="40">
        <v>89.805</v>
      </c>
      <c r="AY49" s="40">
        <v>1277.555</v>
      </c>
      <c r="AZ49" s="40">
        <f>(AY49/AX49)*1000</f>
        <v>14225.878291854575</v>
      </c>
    </row>
    <row r="50" spans="1:52" s="48" customFormat="1" ht="11.25">
      <c r="A50" s="47" t="s">
        <v>133</v>
      </c>
      <c r="B50" s="40">
        <f t="shared" si="42"/>
        <v>1715.614</v>
      </c>
      <c r="C50" s="40">
        <f t="shared" si="42"/>
        <v>7685.794</v>
      </c>
      <c r="D50" s="40">
        <f t="shared" si="11"/>
        <v>4479.9086507804195</v>
      </c>
      <c r="E50" s="40">
        <f t="shared" si="12"/>
        <v>1156.0240000000001</v>
      </c>
      <c r="F50" s="40">
        <f t="shared" si="0"/>
        <v>3177.3039999999996</v>
      </c>
      <c r="G50" s="40">
        <f t="shared" si="13"/>
        <v>2748.4758101907914</v>
      </c>
      <c r="H50" s="40">
        <v>379.436</v>
      </c>
      <c r="I50" s="40">
        <v>1661.318</v>
      </c>
      <c r="J50" s="40">
        <f t="shared" si="14"/>
        <v>4378.387923128012</v>
      </c>
      <c r="K50" s="40">
        <v>18.714</v>
      </c>
      <c r="L50" s="40">
        <v>39.647</v>
      </c>
      <c r="M50" s="40">
        <f aca="true" t="shared" si="44" ref="M50:M60">(L50/K50)*1000</f>
        <v>2118.5743293790742</v>
      </c>
      <c r="N50" s="40">
        <v>593.448</v>
      </c>
      <c r="O50" s="40">
        <v>966.922</v>
      </c>
      <c r="P50" s="40">
        <f t="shared" si="2"/>
        <v>1629.3289386770198</v>
      </c>
      <c r="Q50" s="40">
        <v>134.815</v>
      </c>
      <c r="R50" s="40">
        <v>444.794</v>
      </c>
      <c r="S50" s="40">
        <f aca="true" t="shared" si="45" ref="S50:S60">(R50/Q50)*1000</f>
        <v>3299.2916218521677</v>
      </c>
      <c r="T50" s="40">
        <v>29.611</v>
      </c>
      <c r="U50" s="40">
        <v>64.623</v>
      </c>
      <c r="V50" s="40">
        <f aca="true" t="shared" si="46" ref="V50:V60">(U50/T50)*1000</f>
        <v>2182.398433014758</v>
      </c>
      <c r="W50" s="40">
        <f t="shared" si="16"/>
        <v>149.625</v>
      </c>
      <c r="X50" s="40">
        <f t="shared" si="16"/>
        <v>259.902</v>
      </c>
      <c r="Y50" s="40">
        <f t="shared" si="17"/>
        <v>1737.0225563909773</v>
      </c>
      <c r="Z50" s="40">
        <v>11.095</v>
      </c>
      <c r="AA50" s="40">
        <v>7.527</v>
      </c>
      <c r="AB50" s="40">
        <f t="shared" si="35"/>
        <v>678.4136998648039</v>
      </c>
      <c r="AC50" s="40">
        <v>105.193</v>
      </c>
      <c r="AD50" s="40">
        <v>185.187</v>
      </c>
      <c r="AE50" s="40">
        <f aca="true" t="shared" si="47" ref="AE50:AE60">(AD50/AC50)*1000</f>
        <v>1760.449839818239</v>
      </c>
      <c r="AF50" s="40">
        <v>27.157</v>
      </c>
      <c r="AG50" s="40">
        <v>58.103</v>
      </c>
      <c r="AH50" s="40">
        <f aca="true" t="shared" si="48" ref="AH50:AH60">(AG50/AF50)*1000</f>
        <v>2139.5220385167727</v>
      </c>
      <c r="AI50" s="41">
        <v>6.18</v>
      </c>
      <c r="AJ50" s="41">
        <v>9.085</v>
      </c>
      <c r="AK50" s="40">
        <f aca="true" t="shared" si="49" ref="AK50:AK60">(AJ50/AI50)*1000</f>
        <v>1470.064724919094</v>
      </c>
      <c r="AL50" s="40">
        <f t="shared" si="43"/>
        <v>409.965</v>
      </c>
      <c r="AM50" s="40">
        <f t="shared" si="43"/>
        <v>4248.588</v>
      </c>
      <c r="AN50" s="40">
        <f t="shared" si="19"/>
        <v>10363.294427573086</v>
      </c>
      <c r="AO50" s="40">
        <v>173.702</v>
      </c>
      <c r="AP50" s="40">
        <v>2801.027</v>
      </c>
      <c r="AQ50" s="40">
        <f aca="true" t="shared" si="50" ref="AQ50:AQ60">(AP50/AO50)*1000</f>
        <v>16125.473512106943</v>
      </c>
      <c r="AR50" s="40">
        <v>4.669</v>
      </c>
      <c r="AS50" s="40">
        <v>8.249</v>
      </c>
      <c r="AT50" s="40">
        <f aca="true" t="shared" si="51" ref="AT50:AT60">(AS50/AR50)*1000</f>
        <v>1766.7594774041552</v>
      </c>
      <c r="AU50" s="40">
        <v>139.813</v>
      </c>
      <c r="AV50" s="40">
        <v>136.206</v>
      </c>
      <c r="AW50" s="40">
        <f aca="true" t="shared" si="52" ref="AW50:AW60">(AV50/AU50)*1000</f>
        <v>974.2012545328404</v>
      </c>
      <c r="AX50" s="40">
        <v>91.781</v>
      </c>
      <c r="AY50" s="40">
        <v>1303.106</v>
      </c>
      <c r="AZ50" s="40">
        <f aca="true" t="shared" si="53" ref="AZ50:AZ60">(AY50/AX50)*1000</f>
        <v>14197.993048670203</v>
      </c>
    </row>
    <row r="51" spans="1:52" s="48" customFormat="1" ht="11.25">
      <c r="A51" s="47" t="s">
        <v>134</v>
      </c>
      <c r="B51" s="40">
        <f t="shared" si="42"/>
        <v>1623.414</v>
      </c>
      <c r="C51" s="40">
        <f t="shared" si="42"/>
        <v>7585.92</v>
      </c>
      <c r="D51" s="40">
        <f t="shared" si="11"/>
        <v>4672.819133012282</v>
      </c>
      <c r="E51" s="40">
        <f t="shared" si="12"/>
        <v>1099.227</v>
      </c>
      <c r="F51" s="40">
        <f t="shared" si="0"/>
        <v>3207.638</v>
      </c>
      <c r="G51" s="40">
        <f t="shared" si="13"/>
        <v>2918.0851634830656</v>
      </c>
      <c r="H51" s="40">
        <v>389.97</v>
      </c>
      <c r="I51" s="40">
        <v>1830.831</v>
      </c>
      <c r="J51" s="40">
        <f t="shared" si="14"/>
        <v>4694.7995999692275</v>
      </c>
      <c r="K51" s="40">
        <v>9.58</v>
      </c>
      <c r="L51" s="40">
        <v>19.009</v>
      </c>
      <c r="M51" s="40">
        <f t="shared" si="44"/>
        <v>1984.2379958246347</v>
      </c>
      <c r="N51" s="40">
        <v>573.435</v>
      </c>
      <c r="O51" s="40">
        <v>977.911</v>
      </c>
      <c r="P51" s="40">
        <f t="shared" si="2"/>
        <v>1705.3563176297225</v>
      </c>
      <c r="Q51" s="40">
        <v>102.62</v>
      </c>
      <c r="R51" s="40">
        <v>329.706</v>
      </c>
      <c r="S51" s="40">
        <f t="shared" si="45"/>
        <v>3212.8824790489184</v>
      </c>
      <c r="T51" s="40">
        <v>23.622</v>
      </c>
      <c r="U51" s="40">
        <v>50.181</v>
      </c>
      <c r="V51" s="40">
        <f t="shared" si="46"/>
        <v>2124.333248666497</v>
      </c>
      <c r="W51" s="40">
        <f t="shared" si="16"/>
        <v>119.11999999999999</v>
      </c>
      <c r="X51" s="40">
        <f t="shared" si="16"/>
        <v>212.57000000000002</v>
      </c>
      <c r="Y51" s="40">
        <f t="shared" si="17"/>
        <v>1784.5030221625254</v>
      </c>
      <c r="Z51" s="40">
        <v>10.502</v>
      </c>
      <c r="AA51" s="40">
        <v>6.947</v>
      </c>
      <c r="AB51" s="40">
        <f t="shared" si="35"/>
        <v>661.4930489430584</v>
      </c>
      <c r="AC51" s="40">
        <v>61.28</v>
      </c>
      <c r="AD51" s="40">
        <v>108.998</v>
      </c>
      <c r="AE51" s="40">
        <f t="shared" si="47"/>
        <v>1778.6879895561358</v>
      </c>
      <c r="AF51" s="40">
        <v>43.454</v>
      </c>
      <c r="AG51" s="40">
        <v>90.297</v>
      </c>
      <c r="AH51" s="40">
        <f t="shared" si="48"/>
        <v>2077.9905187094396</v>
      </c>
      <c r="AI51" s="41">
        <v>3.884</v>
      </c>
      <c r="AJ51" s="41">
        <v>6.328</v>
      </c>
      <c r="AK51" s="40">
        <f t="shared" si="49"/>
        <v>1629.2481977342948</v>
      </c>
      <c r="AL51" s="40">
        <f t="shared" si="43"/>
        <v>405.067</v>
      </c>
      <c r="AM51" s="40">
        <f t="shared" si="43"/>
        <v>4165.7119999999995</v>
      </c>
      <c r="AN51" s="40">
        <f t="shared" si="19"/>
        <v>10284.00733705782</v>
      </c>
      <c r="AO51" s="40">
        <v>166.765</v>
      </c>
      <c r="AP51" s="40">
        <v>2716.997</v>
      </c>
      <c r="AQ51" s="40">
        <f t="shared" si="50"/>
        <v>16292.369501993826</v>
      </c>
      <c r="AR51" s="40">
        <v>4.523</v>
      </c>
      <c r="AS51" s="40">
        <v>8.122</v>
      </c>
      <c r="AT51" s="40">
        <f t="shared" si="51"/>
        <v>1795.7108114083574</v>
      </c>
      <c r="AU51" s="40">
        <v>135.29</v>
      </c>
      <c r="AV51" s="40">
        <v>136.593</v>
      </c>
      <c r="AW51" s="40">
        <f t="shared" si="52"/>
        <v>1009.63116268756</v>
      </c>
      <c r="AX51" s="40">
        <v>98.489</v>
      </c>
      <c r="AY51" s="40">
        <v>1304</v>
      </c>
      <c r="AZ51" s="40">
        <f t="shared" si="53"/>
        <v>13240.057265278356</v>
      </c>
    </row>
    <row r="52" spans="1:52" s="48" customFormat="1" ht="11.25">
      <c r="A52" s="47" t="s">
        <v>135</v>
      </c>
      <c r="B52" s="40">
        <f t="shared" si="42"/>
        <v>1420.461</v>
      </c>
      <c r="C52" s="40">
        <f t="shared" si="42"/>
        <v>6908.458</v>
      </c>
      <c r="D52" s="40">
        <f t="shared" si="11"/>
        <v>4863.532332109083</v>
      </c>
      <c r="E52" s="40">
        <f t="shared" si="12"/>
        <v>952.1569999999999</v>
      </c>
      <c r="F52" s="40">
        <f t="shared" si="0"/>
        <v>2903.4419999999996</v>
      </c>
      <c r="G52" s="40">
        <f t="shared" si="13"/>
        <v>3049.331150219974</v>
      </c>
      <c r="H52" s="40">
        <v>402.85</v>
      </c>
      <c r="I52" s="40">
        <v>1897.831</v>
      </c>
      <c r="J52" s="40">
        <f t="shared" si="14"/>
        <v>4711.011542757849</v>
      </c>
      <c r="K52" s="40">
        <v>6.131</v>
      </c>
      <c r="L52" s="40">
        <v>12.126</v>
      </c>
      <c r="M52" s="40">
        <f t="shared" si="44"/>
        <v>1977.8176480182676</v>
      </c>
      <c r="N52" s="40">
        <v>461.491</v>
      </c>
      <c r="O52" s="40">
        <v>767.114</v>
      </c>
      <c r="P52" s="40">
        <f t="shared" si="2"/>
        <v>1662.251268172077</v>
      </c>
      <c r="Q52" s="40">
        <v>62.627</v>
      </c>
      <c r="R52" s="40">
        <v>187.307</v>
      </c>
      <c r="S52" s="40">
        <f t="shared" si="45"/>
        <v>2990.8346240439423</v>
      </c>
      <c r="T52" s="40">
        <v>19.058</v>
      </c>
      <c r="U52" s="40">
        <v>39.064</v>
      </c>
      <c r="V52" s="40">
        <f t="shared" si="46"/>
        <v>2049.742890124882</v>
      </c>
      <c r="W52" s="40">
        <f t="shared" si="16"/>
        <v>89.413</v>
      </c>
      <c r="X52" s="40">
        <f t="shared" si="16"/>
        <v>174.486</v>
      </c>
      <c r="Y52" s="40">
        <f t="shared" si="17"/>
        <v>1951.461196917674</v>
      </c>
      <c r="Z52" s="40">
        <v>6.163</v>
      </c>
      <c r="AA52" s="40">
        <v>3.45</v>
      </c>
      <c r="AB52" s="40">
        <f t="shared" si="35"/>
        <v>559.7923089404511</v>
      </c>
      <c r="AC52" s="40">
        <v>47.51</v>
      </c>
      <c r="AD52" s="40">
        <v>96.763</v>
      </c>
      <c r="AE52" s="40">
        <f t="shared" si="47"/>
        <v>2036.6870132603663</v>
      </c>
      <c r="AF52" s="40">
        <v>33.951</v>
      </c>
      <c r="AG52" s="40">
        <v>71.965</v>
      </c>
      <c r="AH52" s="40">
        <f t="shared" si="48"/>
        <v>2119.6724691467116</v>
      </c>
      <c r="AI52" s="41">
        <v>1.789</v>
      </c>
      <c r="AJ52" s="41">
        <v>2.308</v>
      </c>
      <c r="AK52" s="40">
        <f t="shared" si="49"/>
        <v>1290.1062045835663</v>
      </c>
      <c r="AL52" s="40">
        <f t="shared" si="43"/>
        <v>378.891</v>
      </c>
      <c r="AM52" s="40">
        <f t="shared" si="43"/>
        <v>3830.53</v>
      </c>
      <c r="AN52" s="40">
        <f t="shared" si="19"/>
        <v>10109.846895281227</v>
      </c>
      <c r="AO52" s="40">
        <v>164.759</v>
      </c>
      <c r="AP52" s="40">
        <v>2547.212</v>
      </c>
      <c r="AQ52" s="40">
        <f t="shared" si="50"/>
        <v>15460.229790178384</v>
      </c>
      <c r="AR52" s="40">
        <v>4.969</v>
      </c>
      <c r="AS52" s="40">
        <v>8.311</v>
      </c>
      <c r="AT52" s="40">
        <f t="shared" si="51"/>
        <v>1672.569933588247</v>
      </c>
      <c r="AU52" s="40">
        <v>121.118</v>
      </c>
      <c r="AV52" s="40">
        <v>114.503</v>
      </c>
      <c r="AW52" s="40">
        <f t="shared" si="52"/>
        <v>945.3838405521889</v>
      </c>
      <c r="AX52" s="40">
        <v>88.045</v>
      </c>
      <c r="AY52" s="40">
        <v>1160.504</v>
      </c>
      <c r="AZ52" s="40">
        <f t="shared" si="53"/>
        <v>13180.80527003237</v>
      </c>
    </row>
    <row r="53" spans="1:52" s="48" customFormat="1" ht="11.25">
      <c r="A53" s="47" t="s">
        <v>136</v>
      </c>
      <c r="B53" s="40">
        <f t="shared" si="42"/>
        <v>1563.5410000000002</v>
      </c>
      <c r="C53" s="40">
        <f t="shared" si="42"/>
        <v>7686.497</v>
      </c>
      <c r="D53" s="40">
        <f t="shared" si="11"/>
        <v>4916.082789002655</v>
      </c>
      <c r="E53" s="40">
        <f t="shared" si="12"/>
        <v>1087.0810000000001</v>
      </c>
      <c r="F53" s="40">
        <f t="shared" si="0"/>
        <v>3407.329</v>
      </c>
      <c r="G53" s="40">
        <f t="shared" si="13"/>
        <v>3134.3837303751975</v>
      </c>
      <c r="H53" s="40">
        <v>455.176</v>
      </c>
      <c r="I53" s="40">
        <v>2185.232</v>
      </c>
      <c r="J53" s="40">
        <f t="shared" si="14"/>
        <v>4800.850659964497</v>
      </c>
      <c r="K53" s="40">
        <v>6.299</v>
      </c>
      <c r="L53" s="40">
        <v>12.13</v>
      </c>
      <c r="M53" s="40">
        <f t="shared" si="44"/>
        <v>1925.7024924591203</v>
      </c>
      <c r="N53" s="40">
        <v>546.706</v>
      </c>
      <c r="O53" s="40">
        <v>971.202</v>
      </c>
      <c r="P53" s="40">
        <f t="shared" si="2"/>
        <v>1776.4612058400676</v>
      </c>
      <c r="Q53" s="40">
        <v>60.324</v>
      </c>
      <c r="R53" s="40">
        <v>198.758</v>
      </c>
      <c r="S53" s="40">
        <f t="shared" si="45"/>
        <v>3294.8411909024603</v>
      </c>
      <c r="T53" s="40">
        <v>18.576</v>
      </c>
      <c r="U53" s="40">
        <v>40.007</v>
      </c>
      <c r="V53" s="40">
        <f t="shared" si="46"/>
        <v>2153.6929371231695</v>
      </c>
      <c r="W53" s="40">
        <f t="shared" si="16"/>
        <v>83.63199999999999</v>
      </c>
      <c r="X53" s="40">
        <f t="shared" si="16"/>
        <v>162.30499999999998</v>
      </c>
      <c r="Y53" s="40">
        <f t="shared" si="17"/>
        <v>1940.7045150181748</v>
      </c>
      <c r="Z53" s="40">
        <v>8.09</v>
      </c>
      <c r="AA53" s="40">
        <v>5.069</v>
      </c>
      <c r="AB53" s="40">
        <f t="shared" si="35"/>
        <v>626.5760197775031</v>
      </c>
      <c r="AC53" s="40">
        <v>52.229</v>
      </c>
      <c r="AD53" s="40">
        <v>111.368</v>
      </c>
      <c r="AE53" s="40">
        <f t="shared" si="47"/>
        <v>2132.3019778284092</v>
      </c>
      <c r="AF53" s="40">
        <v>19.365</v>
      </c>
      <c r="AG53" s="40">
        <v>39.429</v>
      </c>
      <c r="AH53" s="40">
        <f t="shared" si="48"/>
        <v>2036.096049573974</v>
      </c>
      <c r="AI53" s="41">
        <v>3.948</v>
      </c>
      <c r="AJ53" s="41">
        <v>6.439</v>
      </c>
      <c r="AK53" s="40">
        <f t="shared" si="49"/>
        <v>1630.952380952381</v>
      </c>
      <c r="AL53" s="40">
        <f t="shared" si="43"/>
        <v>392.828</v>
      </c>
      <c r="AM53" s="40">
        <f t="shared" si="43"/>
        <v>4116.863</v>
      </c>
      <c r="AN53" s="40">
        <f t="shared" si="19"/>
        <v>10480.065066644946</v>
      </c>
      <c r="AO53" s="40">
        <v>171.713</v>
      </c>
      <c r="AP53" s="40">
        <v>2775.23</v>
      </c>
      <c r="AQ53" s="40">
        <f t="shared" si="50"/>
        <v>16162.026171576994</v>
      </c>
      <c r="AR53" s="40">
        <v>5.283</v>
      </c>
      <c r="AS53" s="40">
        <v>9.246</v>
      </c>
      <c r="AT53" s="40">
        <f t="shared" si="51"/>
        <v>1750.1419647927314</v>
      </c>
      <c r="AU53" s="40">
        <v>120.68</v>
      </c>
      <c r="AV53" s="40">
        <v>121.981</v>
      </c>
      <c r="AW53" s="40">
        <f t="shared" si="52"/>
        <v>1010.7805767318528</v>
      </c>
      <c r="AX53" s="40">
        <v>95.152</v>
      </c>
      <c r="AY53" s="40">
        <v>1210.406</v>
      </c>
      <c r="AZ53" s="40">
        <f t="shared" si="53"/>
        <v>12720.762569362703</v>
      </c>
    </row>
    <row r="54" spans="1:52" s="48" customFormat="1" ht="11.25">
      <c r="A54" s="47" t="s">
        <v>137</v>
      </c>
      <c r="B54" s="40">
        <f t="shared" si="42"/>
        <v>1578.7930000000001</v>
      </c>
      <c r="C54" s="40">
        <f t="shared" si="42"/>
        <v>8556.946</v>
      </c>
      <c r="D54" s="40">
        <f t="shared" si="11"/>
        <v>5419.929021727357</v>
      </c>
      <c r="E54" s="40">
        <f t="shared" si="12"/>
        <v>1112.964</v>
      </c>
      <c r="F54" s="40">
        <f t="shared" si="0"/>
        <v>4169.012</v>
      </c>
      <c r="G54" s="40">
        <f t="shared" si="13"/>
        <v>3745.8641968653073</v>
      </c>
      <c r="H54" s="40">
        <v>447.553</v>
      </c>
      <c r="I54" s="40">
        <v>2693.93</v>
      </c>
      <c r="J54" s="40">
        <f t="shared" si="14"/>
        <v>6019.2424137476455</v>
      </c>
      <c r="K54" s="40">
        <v>5.335</v>
      </c>
      <c r="L54" s="40">
        <v>10.551</v>
      </c>
      <c r="M54" s="40">
        <f t="shared" si="44"/>
        <v>1977.6944704779758</v>
      </c>
      <c r="N54" s="40">
        <v>571.811</v>
      </c>
      <c r="O54" s="40">
        <v>1204.47</v>
      </c>
      <c r="P54" s="40">
        <f t="shared" si="2"/>
        <v>2106.412783244813</v>
      </c>
      <c r="Q54" s="40">
        <v>68.424</v>
      </c>
      <c r="R54" s="40">
        <v>217.565</v>
      </c>
      <c r="S54" s="40">
        <f t="shared" si="45"/>
        <v>3179.659183912077</v>
      </c>
      <c r="T54" s="40">
        <v>19.841</v>
      </c>
      <c r="U54" s="40">
        <v>42.496</v>
      </c>
      <c r="V54" s="40">
        <f t="shared" si="46"/>
        <v>2141.8275288543923</v>
      </c>
      <c r="W54" s="40">
        <f t="shared" si="16"/>
        <v>76.13000000000001</v>
      </c>
      <c r="X54" s="40">
        <f t="shared" si="16"/>
        <v>157.551</v>
      </c>
      <c r="Y54" s="40">
        <f t="shared" si="17"/>
        <v>2069.499540260081</v>
      </c>
      <c r="Z54" s="40">
        <v>6.397</v>
      </c>
      <c r="AA54" s="40">
        <v>4.112</v>
      </c>
      <c r="AB54" s="40">
        <f t="shared" si="35"/>
        <v>642.8013131155229</v>
      </c>
      <c r="AC54" s="40">
        <v>48.225</v>
      </c>
      <c r="AD54" s="40">
        <v>111.106</v>
      </c>
      <c r="AE54" s="40">
        <f t="shared" si="47"/>
        <v>2303.9087610160705</v>
      </c>
      <c r="AF54" s="40">
        <v>18.367</v>
      </c>
      <c r="AG54" s="40">
        <v>37.829</v>
      </c>
      <c r="AH54" s="40">
        <f t="shared" si="48"/>
        <v>2059.61779278053</v>
      </c>
      <c r="AI54" s="41">
        <v>3.141</v>
      </c>
      <c r="AJ54" s="41">
        <v>4.504</v>
      </c>
      <c r="AK54" s="40">
        <f t="shared" si="49"/>
        <v>1433.9382362304998</v>
      </c>
      <c r="AL54" s="40">
        <f t="shared" si="43"/>
        <v>389.699</v>
      </c>
      <c r="AM54" s="40">
        <f t="shared" si="43"/>
        <v>4230.383</v>
      </c>
      <c r="AN54" s="40">
        <f t="shared" si="19"/>
        <v>10855.514127570252</v>
      </c>
      <c r="AO54" s="40">
        <v>170.718</v>
      </c>
      <c r="AP54" s="40">
        <v>2882.941</v>
      </c>
      <c r="AQ54" s="40">
        <f t="shared" si="50"/>
        <v>16887.153082861798</v>
      </c>
      <c r="AR54" s="40">
        <v>7.398</v>
      </c>
      <c r="AS54" s="40">
        <v>13.642</v>
      </c>
      <c r="AT54" s="40">
        <f t="shared" si="51"/>
        <v>1844.0118951067857</v>
      </c>
      <c r="AU54" s="40">
        <v>115.739</v>
      </c>
      <c r="AV54" s="40">
        <v>124.6</v>
      </c>
      <c r="AW54" s="40">
        <f t="shared" si="52"/>
        <v>1076.5601914652796</v>
      </c>
      <c r="AX54" s="40">
        <v>95.844</v>
      </c>
      <c r="AY54" s="40">
        <v>1209.2</v>
      </c>
      <c r="AZ54" s="40">
        <f t="shared" si="53"/>
        <v>12616.334877509287</v>
      </c>
    </row>
    <row r="55" spans="1:52" s="48" customFormat="1" ht="11.25">
      <c r="A55" s="47" t="s">
        <v>138</v>
      </c>
      <c r="B55" s="40">
        <f t="shared" si="42"/>
        <v>1586.112</v>
      </c>
      <c r="C55" s="40">
        <f t="shared" si="42"/>
        <v>8389.383999999998</v>
      </c>
      <c r="D55" s="40">
        <f t="shared" si="11"/>
        <v>5289.2759149416925</v>
      </c>
      <c r="E55" s="40">
        <f t="shared" si="12"/>
        <v>1112.256</v>
      </c>
      <c r="F55" s="40">
        <f t="shared" si="0"/>
        <v>3975.0959999999995</v>
      </c>
      <c r="G55" s="40">
        <f t="shared" si="13"/>
        <v>3573.903849473502</v>
      </c>
      <c r="H55" s="40">
        <v>448.999</v>
      </c>
      <c r="I55" s="40">
        <v>2537.193</v>
      </c>
      <c r="J55" s="40">
        <f t="shared" si="14"/>
        <v>5650.776505070167</v>
      </c>
      <c r="K55" s="40">
        <v>4.3</v>
      </c>
      <c r="L55" s="40">
        <v>6.111</v>
      </c>
      <c r="M55" s="40">
        <f t="shared" si="44"/>
        <v>1421.1627906976744</v>
      </c>
      <c r="N55" s="40">
        <v>574.28</v>
      </c>
      <c r="O55" s="40">
        <v>1191.901</v>
      </c>
      <c r="P55" s="40">
        <f t="shared" si="2"/>
        <v>2075.4701539318803</v>
      </c>
      <c r="Q55" s="40">
        <v>69.845</v>
      </c>
      <c r="R55" s="40">
        <v>212.374</v>
      </c>
      <c r="S55" s="40">
        <f t="shared" si="45"/>
        <v>3040.647147254635</v>
      </c>
      <c r="T55" s="40">
        <v>14.832</v>
      </c>
      <c r="U55" s="40">
        <v>27.517</v>
      </c>
      <c r="V55" s="40">
        <f t="shared" si="46"/>
        <v>1855.2454153182307</v>
      </c>
      <c r="W55" s="40">
        <f t="shared" si="16"/>
        <v>84.39099999999999</v>
      </c>
      <c r="X55" s="40">
        <f t="shared" si="16"/>
        <v>176.66500000000002</v>
      </c>
      <c r="Y55" s="40">
        <f t="shared" si="17"/>
        <v>2093.410434762001</v>
      </c>
      <c r="Z55" s="40">
        <v>5.433</v>
      </c>
      <c r="AA55" s="40">
        <v>3.814</v>
      </c>
      <c r="AB55" s="40">
        <f t="shared" si="35"/>
        <v>702.0062580526413</v>
      </c>
      <c r="AC55" s="40">
        <v>53.352</v>
      </c>
      <c r="AD55" s="40">
        <v>113.992</v>
      </c>
      <c r="AE55" s="40">
        <f t="shared" si="47"/>
        <v>2136.6021892337685</v>
      </c>
      <c r="AF55" s="40">
        <v>23.658</v>
      </c>
      <c r="AG55" s="40">
        <v>55.655</v>
      </c>
      <c r="AH55" s="40">
        <f t="shared" si="48"/>
        <v>2352.481190295038</v>
      </c>
      <c r="AI55" s="41">
        <v>1.948</v>
      </c>
      <c r="AJ55" s="41">
        <v>3.204</v>
      </c>
      <c r="AK55" s="40">
        <f t="shared" si="49"/>
        <v>1644.76386036961</v>
      </c>
      <c r="AL55" s="40">
        <f t="shared" si="43"/>
        <v>389.465</v>
      </c>
      <c r="AM55" s="40">
        <f t="shared" si="43"/>
        <v>4237.623</v>
      </c>
      <c r="AN55" s="40">
        <f t="shared" si="19"/>
        <v>10880.62598693079</v>
      </c>
      <c r="AO55" s="40">
        <v>172.438</v>
      </c>
      <c r="AP55" s="40">
        <v>2873.8</v>
      </c>
      <c r="AQ55" s="40">
        <f t="shared" si="50"/>
        <v>16665.700135700947</v>
      </c>
      <c r="AR55" s="40">
        <v>6.941</v>
      </c>
      <c r="AS55" s="40">
        <v>13.723</v>
      </c>
      <c r="AT55" s="40">
        <f t="shared" si="51"/>
        <v>1977.0926379484226</v>
      </c>
      <c r="AU55" s="40">
        <v>115.559</v>
      </c>
      <c r="AV55" s="40">
        <v>124.2</v>
      </c>
      <c r="AW55" s="40">
        <f t="shared" si="52"/>
        <v>1074.7756557256466</v>
      </c>
      <c r="AX55" s="40">
        <v>94.527</v>
      </c>
      <c r="AY55" s="40">
        <v>1225.9</v>
      </c>
      <c r="AZ55" s="40">
        <f t="shared" si="53"/>
        <v>12968.781406370666</v>
      </c>
    </row>
    <row r="56" spans="1:52" s="48" customFormat="1" ht="11.25">
      <c r="A56" s="47" t="s">
        <v>139</v>
      </c>
      <c r="B56" s="40">
        <f t="shared" si="42"/>
        <v>1493.3740000000003</v>
      </c>
      <c r="C56" s="40">
        <f t="shared" si="42"/>
        <v>8237.193</v>
      </c>
      <c r="D56" s="40">
        <f t="shared" si="11"/>
        <v>5515.82724756156</v>
      </c>
      <c r="E56" s="40">
        <f t="shared" si="12"/>
        <v>1050.4150000000002</v>
      </c>
      <c r="F56" s="40">
        <f t="shared" si="0"/>
        <v>3837.312</v>
      </c>
      <c r="G56" s="40">
        <f t="shared" si="13"/>
        <v>3653.1389974438666</v>
      </c>
      <c r="H56" s="40">
        <v>404.584</v>
      </c>
      <c r="I56" s="40">
        <v>2395.281</v>
      </c>
      <c r="J56" s="40">
        <f t="shared" si="14"/>
        <v>5920.355229074802</v>
      </c>
      <c r="K56" s="40">
        <v>3.778</v>
      </c>
      <c r="L56" s="40">
        <v>7.179</v>
      </c>
      <c r="M56" s="40">
        <f t="shared" si="44"/>
        <v>1900.211752249868</v>
      </c>
      <c r="N56" s="40">
        <v>554.691</v>
      </c>
      <c r="O56" s="40">
        <v>1173.844</v>
      </c>
      <c r="P56" s="40">
        <f t="shared" si="2"/>
        <v>2116.212449814401</v>
      </c>
      <c r="Q56" s="40">
        <v>69.509</v>
      </c>
      <c r="R56" s="40">
        <v>222.6</v>
      </c>
      <c r="S56" s="40">
        <f t="shared" si="45"/>
        <v>3202.4629904041203</v>
      </c>
      <c r="T56" s="40">
        <v>17.853</v>
      </c>
      <c r="U56" s="40">
        <v>38.408</v>
      </c>
      <c r="V56" s="40">
        <f t="shared" si="46"/>
        <v>2151.347112530107</v>
      </c>
      <c r="W56" s="40">
        <f t="shared" si="16"/>
        <v>76.81</v>
      </c>
      <c r="X56" s="40">
        <f t="shared" si="16"/>
        <v>158.96099999999998</v>
      </c>
      <c r="Y56" s="40">
        <f t="shared" si="17"/>
        <v>2069.5352167686497</v>
      </c>
      <c r="Z56" s="40">
        <v>4.724</v>
      </c>
      <c r="AA56" s="40">
        <v>3.096</v>
      </c>
      <c r="AB56" s="40">
        <f t="shared" si="35"/>
        <v>655.3767993226079</v>
      </c>
      <c r="AC56" s="40">
        <v>43.866</v>
      </c>
      <c r="AD56" s="40">
        <v>92.211</v>
      </c>
      <c r="AE56" s="40">
        <f t="shared" si="47"/>
        <v>2102.106414991109</v>
      </c>
      <c r="AF56" s="40">
        <v>26.906</v>
      </c>
      <c r="AG56" s="40">
        <v>61.66</v>
      </c>
      <c r="AH56" s="40">
        <f t="shared" si="48"/>
        <v>2291.6821526797</v>
      </c>
      <c r="AI56" s="41">
        <v>1.314</v>
      </c>
      <c r="AJ56" s="41">
        <v>1.994</v>
      </c>
      <c r="AK56" s="40">
        <f t="shared" si="49"/>
        <v>1517.503805175038</v>
      </c>
      <c r="AL56" s="40">
        <f t="shared" si="43"/>
        <v>366.149</v>
      </c>
      <c r="AM56" s="40">
        <f t="shared" si="43"/>
        <v>4240.92</v>
      </c>
      <c r="AN56" s="40">
        <f t="shared" si="19"/>
        <v>11582.497835580596</v>
      </c>
      <c r="AO56" s="40">
        <v>163.84</v>
      </c>
      <c r="AP56" s="40">
        <v>2834.82</v>
      </c>
      <c r="AQ56" s="40">
        <f t="shared" si="50"/>
        <v>17302.3681640625</v>
      </c>
      <c r="AR56" s="40">
        <v>6.478</v>
      </c>
      <c r="AS56" s="40">
        <v>13.5</v>
      </c>
      <c r="AT56" s="40">
        <f t="shared" si="51"/>
        <v>2083.9765359678913</v>
      </c>
      <c r="AU56" s="40">
        <v>109.329</v>
      </c>
      <c r="AV56" s="40">
        <v>119.9</v>
      </c>
      <c r="AW56" s="40">
        <f t="shared" si="52"/>
        <v>1096.6898078277493</v>
      </c>
      <c r="AX56" s="40">
        <v>86.502</v>
      </c>
      <c r="AY56" s="40">
        <v>1272.7</v>
      </c>
      <c r="AZ56" s="40">
        <f t="shared" si="53"/>
        <v>14712.954613766158</v>
      </c>
    </row>
    <row r="57" spans="1:52" s="48" customFormat="1" ht="11.25">
      <c r="A57" s="47" t="s">
        <v>140</v>
      </c>
      <c r="B57" s="40">
        <f t="shared" si="42"/>
        <v>1614.014</v>
      </c>
      <c r="C57" s="40">
        <f t="shared" si="42"/>
        <v>8562.628999999999</v>
      </c>
      <c r="D57" s="40">
        <f t="shared" si="11"/>
        <v>5305.176411109197</v>
      </c>
      <c r="E57" s="40">
        <f t="shared" si="12"/>
        <v>1162.53</v>
      </c>
      <c r="F57" s="40">
        <f t="shared" si="0"/>
        <v>4061.7209999999995</v>
      </c>
      <c r="G57" s="40">
        <f t="shared" si="13"/>
        <v>3493.863384170731</v>
      </c>
      <c r="H57" s="40">
        <v>498.485</v>
      </c>
      <c r="I57" s="40">
        <v>2543.16</v>
      </c>
      <c r="J57" s="40">
        <f t="shared" si="14"/>
        <v>5101.778388517207</v>
      </c>
      <c r="K57" s="40">
        <v>2.308</v>
      </c>
      <c r="L57" s="40">
        <v>4.249</v>
      </c>
      <c r="M57" s="40">
        <f t="shared" si="44"/>
        <v>1840.9878682842286</v>
      </c>
      <c r="N57" s="40">
        <v>567.631</v>
      </c>
      <c r="O57" s="40">
        <v>1212.467</v>
      </c>
      <c r="P57" s="40">
        <f t="shared" si="2"/>
        <v>2136.012656109339</v>
      </c>
      <c r="Q57" s="40">
        <v>74.464</v>
      </c>
      <c r="R57" s="40">
        <v>260.004</v>
      </c>
      <c r="S57" s="40">
        <f t="shared" si="45"/>
        <v>3491.6738289643317</v>
      </c>
      <c r="T57" s="40">
        <v>19.642</v>
      </c>
      <c r="U57" s="40">
        <v>41.841</v>
      </c>
      <c r="V57" s="40">
        <f t="shared" si="46"/>
        <v>2130.1802260462277</v>
      </c>
      <c r="W57" s="40">
        <f t="shared" si="16"/>
        <v>77.348</v>
      </c>
      <c r="X57" s="40">
        <f t="shared" si="16"/>
        <v>154.73000000000002</v>
      </c>
      <c r="Y57" s="40">
        <f t="shared" si="17"/>
        <v>2000.4395718053477</v>
      </c>
      <c r="Z57" s="40">
        <v>4.16</v>
      </c>
      <c r="AA57" s="40">
        <v>2.722</v>
      </c>
      <c r="AB57" s="40">
        <f t="shared" si="35"/>
        <v>654.3269230769231</v>
      </c>
      <c r="AC57" s="40">
        <v>44.327</v>
      </c>
      <c r="AD57" s="40">
        <v>92.244</v>
      </c>
      <c r="AE57" s="40">
        <f t="shared" si="47"/>
        <v>2080.9890134680895</v>
      </c>
      <c r="AF57" s="40">
        <v>27.315</v>
      </c>
      <c r="AG57" s="40">
        <v>57.714</v>
      </c>
      <c r="AH57" s="40">
        <f t="shared" si="48"/>
        <v>2112.904997254256</v>
      </c>
      <c r="AI57" s="41">
        <v>1.546</v>
      </c>
      <c r="AJ57" s="41">
        <v>2.05</v>
      </c>
      <c r="AK57" s="40">
        <f t="shared" si="49"/>
        <v>1326.0025873221216</v>
      </c>
      <c r="AL57" s="40">
        <f t="shared" si="43"/>
        <v>374.136</v>
      </c>
      <c r="AM57" s="40">
        <f t="shared" si="43"/>
        <v>4346.178</v>
      </c>
      <c r="AN57" s="40">
        <f t="shared" si="19"/>
        <v>11616.572583231764</v>
      </c>
      <c r="AO57" s="40">
        <v>164.088</v>
      </c>
      <c r="AP57" s="40">
        <v>2872.284</v>
      </c>
      <c r="AQ57" s="40">
        <f t="shared" si="50"/>
        <v>17504.534152406028</v>
      </c>
      <c r="AR57" s="40">
        <v>7.612</v>
      </c>
      <c r="AS57" s="40">
        <v>16.392</v>
      </c>
      <c r="AT57" s="40">
        <f t="shared" si="51"/>
        <v>2153.441933788755</v>
      </c>
      <c r="AU57" s="40">
        <v>114.307</v>
      </c>
      <c r="AV57" s="40">
        <v>136.174</v>
      </c>
      <c r="AW57" s="40">
        <f t="shared" si="52"/>
        <v>1191.3006202594768</v>
      </c>
      <c r="AX57" s="40">
        <v>88.129</v>
      </c>
      <c r="AY57" s="40">
        <v>1321.328</v>
      </c>
      <c r="AZ57" s="40">
        <f t="shared" si="53"/>
        <v>14993.112369367629</v>
      </c>
    </row>
    <row r="58" spans="1:52" s="48" customFormat="1" ht="11.25">
      <c r="A58" s="47" t="s">
        <v>141</v>
      </c>
      <c r="B58" s="40">
        <f t="shared" si="42"/>
        <v>1685.1000000000001</v>
      </c>
      <c r="C58" s="40">
        <f t="shared" si="42"/>
        <v>9151.311000000002</v>
      </c>
      <c r="D58" s="40">
        <f t="shared" si="11"/>
        <v>5430.722805768204</v>
      </c>
      <c r="E58" s="40">
        <f t="shared" si="12"/>
        <v>1204.476</v>
      </c>
      <c r="F58" s="40">
        <f t="shared" si="0"/>
        <v>4586.404</v>
      </c>
      <c r="G58" s="40">
        <f t="shared" si="13"/>
        <v>3807.8002384439374</v>
      </c>
      <c r="H58" s="40">
        <v>494.53</v>
      </c>
      <c r="I58" s="40">
        <v>2907.039</v>
      </c>
      <c r="J58" s="40">
        <f t="shared" si="14"/>
        <v>5878.387559905365</v>
      </c>
      <c r="K58" s="40">
        <v>1.478</v>
      </c>
      <c r="L58" s="40">
        <v>2.698</v>
      </c>
      <c r="M58" s="40">
        <f t="shared" si="44"/>
        <v>1825.4397834912045</v>
      </c>
      <c r="N58" s="40">
        <v>614.509</v>
      </c>
      <c r="O58" s="40">
        <v>1397.296</v>
      </c>
      <c r="P58" s="40">
        <f t="shared" si="2"/>
        <v>2273.8413920707426</v>
      </c>
      <c r="Q58" s="40">
        <v>73.957</v>
      </c>
      <c r="R58" s="40">
        <v>235.291</v>
      </c>
      <c r="S58" s="40">
        <f t="shared" si="45"/>
        <v>3181.4567924604844</v>
      </c>
      <c r="T58" s="40">
        <v>20.002</v>
      </c>
      <c r="U58" s="40">
        <v>44.08</v>
      </c>
      <c r="V58" s="40">
        <f t="shared" si="46"/>
        <v>2203.7796220377963</v>
      </c>
      <c r="W58" s="40">
        <f t="shared" si="16"/>
        <v>106.21</v>
      </c>
      <c r="X58" s="40">
        <f t="shared" si="16"/>
        <v>229.501</v>
      </c>
      <c r="Y58" s="40">
        <f t="shared" si="17"/>
        <v>2160.8228980322006</v>
      </c>
      <c r="Z58" s="40">
        <v>4.051</v>
      </c>
      <c r="AA58" s="40">
        <v>3.161</v>
      </c>
      <c r="AB58" s="40">
        <f t="shared" si="35"/>
        <v>780.3011602073561</v>
      </c>
      <c r="AC58" s="40">
        <v>66.258</v>
      </c>
      <c r="AD58" s="40">
        <v>156.28</v>
      </c>
      <c r="AE58" s="40">
        <f t="shared" si="47"/>
        <v>2358.658577077485</v>
      </c>
      <c r="AF58" s="40">
        <v>34.328</v>
      </c>
      <c r="AG58" s="40">
        <v>68.226</v>
      </c>
      <c r="AH58" s="40">
        <f t="shared" si="48"/>
        <v>1987.47378233512</v>
      </c>
      <c r="AI58" s="41">
        <v>1.573</v>
      </c>
      <c r="AJ58" s="41">
        <v>1.834</v>
      </c>
      <c r="AK58" s="40">
        <f t="shared" si="49"/>
        <v>1165.9249841068024</v>
      </c>
      <c r="AL58" s="40">
        <f t="shared" si="43"/>
        <v>374.414</v>
      </c>
      <c r="AM58" s="40">
        <f t="shared" si="43"/>
        <v>4335.406</v>
      </c>
      <c r="AN58" s="40">
        <f t="shared" si="19"/>
        <v>11579.177060686832</v>
      </c>
      <c r="AO58" s="40">
        <v>161.873</v>
      </c>
      <c r="AP58" s="40">
        <v>2836.187</v>
      </c>
      <c r="AQ58" s="40">
        <f t="shared" si="50"/>
        <v>17521.06280849802</v>
      </c>
      <c r="AR58" s="40">
        <v>9.915</v>
      </c>
      <c r="AS58" s="40">
        <v>19.906</v>
      </c>
      <c r="AT58" s="40">
        <f t="shared" si="51"/>
        <v>2007.6651538073627</v>
      </c>
      <c r="AU58" s="40">
        <v>113.65</v>
      </c>
      <c r="AV58" s="40">
        <v>130.501</v>
      </c>
      <c r="AW58" s="40">
        <f t="shared" si="52"/>
        <v>1148.2710074791025</v>
      </c>
      <c r="AX58" s="40">
        <v>88.976</v>
      </c>
      <c r="AY58" s="40">
        <v>1348.812</v>
      </c>
      <c r="AZ58" s="40">
        <f t="shared" si="53"/>
        <v>15159.27890667146</v>
      </c>
    </row>
    <row r="59" spans="1:52" s="48" customFormat="1" ht="11.25">
      <c r="A59" s="47" t="s">
        <v>142</v>
      </c>
      <c r="B59" s="40">
        <f t="shared" si="42"/>
        <v>1599.248</v>
      </c>
      <c r="C59" s="40">
        <f t="shared" si="42"/>
        <v>8624.536</v>
      </c>
      <c r="D59" s="40">
        <f t="shared" si="11"/>
        <v>5392.869648734905</v>
      </c>
      <c r="E59" s="40">
        <f t="shared" si="12"/>
        <v>1102.118</v>
      </c>
      <c r="F59" s="40">
        <f t="shared" si="0"/>
        <v>4162.479</v>
      </c>
      <c r="G59" s="40">
        <f t="shared" si="13"/>
        <v>3776.799761912972</v>
      </c>
      <c r="H59" s="40">
        <v>408.953</v>
      </c>
      <c r="I59" s="40">
        <v>2534.251</v>
      </c>
      <c r="J59" s="40">
        <f t="shared" si="14"/>
        <v>6196.924829992689</v>
      </c>
      <c r="K59" s="40">
        <v>2.149</v>
      </c>
      <c r="L59" s="40">
        <v>4.155</v>
      </c>
      <c r="M59" s="40">
        <f t="shared" si="44"/>
        <v>1933.4574220567706</v>
      </c>
      <c r="N59" s="40">
        <v>604.779</v>
      </c>
      <c r="O59" s="40">
        <v>1345.545</v>
      </c>
      <c r="P59" s="40">
        <f t="shared" si="2"/>
        <v>2224.8540375905914</v>
      </c>
      <c r="Q59" s="40">
        <v>68.441</v>
      </c>
      <c r="R59" s="40">
        <v>226.364</v>
      </c>
      <c r="S59" s="40">
        <f t="shared" si="45"/>
        <v>3307.4326792419747</v>
      </c>
      <c r="T59" s="40">
        <v>17.796</v>
      </c>
      <c r="U59" s="40">
        <v>52.164</v>
      </c>
      <c r="V59" s="40">
        <f t="shared" si="46"/>
        <v>2931.2204989885367</v>
      </c>
      <c r="W59" s="40">
        <f t="shared" si="16"/>
        <v>116.938</v>
      </c>
      <c r="X59" s="40">
        <f t="shared" si="16"/>
        <v>204.458</v>
      </c>
      <c r="Y59" s="40">
        <f t="shared" si="17"/>
        <v>1748.4307923857086</v>
      </c>
      <c r="Z59" s="40">
        <v>3.832</v>
      </c>
      <c r="AA59" s="40">
        <v>2.214</v>
      </c>
      <c r="AB59" s="40">
        <f t="shared" si="35"/>
        <v>577.7661795407098</v>
      </c>
      <c r="AC59" s="40">
        <v>72.775</v>
      </c>
      <c r="AD59" s="40">
        <v>140.246</v>
      </c>
      <c r="AE59" s="40">
        <f t="shared" si="47"/>
        <v>1927.1178289247682</v>
      </c>
      <c r="AF59" s="40">
        <v>38.524</v>
      </c>
      <c r="AG59" s="40">
        <v>59.887</v>
      </c>
      <c r="AH59" s="40">
        <f t="shared" si="48"/>
        <v>1554.5374312117121</v>
      </c>
      <c r="AI59" s="41">
        <v>1.807</v>
      </c>
      <c r="AJ59" s="41">
        <v>2.111</v>
      </c>
      <c r="AK59" s="40">
        <f t="shared" si="49"/>
        <v>1168.2346430547873</v>
      </c>
      <c r="AL59" s="40">
        <f t="shared" si="43"/>
        <v>380.192</v>
      </c>
      <c r="AM59" s="40">
        <f t="shared" si="43"/>
        <v>4257.599</v>
      </c>
      <c r="AN59" s="40">
        <f t="shared" si="19"/>
        <v>11198.549680161603</v>
      </c>
      <c r="AO59" s="40">
        <v>151.722</v>
      </c>
      <c r="AP59" s="40">
        <v>2709.341</v>
      </c>
      <c r="AQ59" s="40">
        <f t="shared" si="50"/>
        <v>17857.271852467013</v>
      </c>
      <c r="AR59" s="40">
        <v>11.137</v>
      </c>
      <c r="AS59" s="40">
        <v>20.903</v>
      </c>
      <c r="AT59" s="40">
        <f t="shared" si="51"/>
        <v>1876.8968303852023</v>
      </c>
      <c r="AU59" s="40">
        <v>124.612</v>
      </c>
      <c r="AV59" s="40">
        <v>150.353</v>
      </c>
      <c r="AW59" s="40">
        <f t="shared" si="52"/>
        <v>1206.5691907681444</v>
      </c>
      <c r="AX59" s="40">
        <v>92.721</v>
      </c>
      <c r="AY59" s="40">
        <v>1377.002</v>
      </c>
      <c r="AZ59" s="40">
        <f t="shared" si="53"/>
        <v>14851.02619687018</v>
      </c>
    </row>
    <row r="60" spans="1:52" s="48" customFormat="1" ht="11.25">
      <c r="A60" s="47" t="s">
        <v>143</v>
      </c>
      <c r="B60" s="40">
        <f>E60+W60+AL60</f>
        <v>1527.532</v>
      </c>
      <c r="C60" s="40">
        <f>F60+X60+AM60</f>
        <v>8571.199</v>
      </c>
      <c r="D60" s="40">
        <f t="shared" si="11"/>
        <v>5611.142025175251</v>
      </c>
      <c r="E60" s="40">
        <f>H60+K60+N60+Q60+T60</f>
        <v>1055.021</v>
      </c>
      <c r="F60" s="40">
        <f>I60+L60+O60+R60+U60</f>
        <v>3823.914</v>
      </c>
      <c r="G60" s="40">
        <f t="shared" si="13"/>
        <v>3624.490886911256</v>
      </c>
      <c r="H60" s="40">
        <v>380.372</v>
      </c>
      <c r="I60" s="40">
        <v>2248</v>
      </c>
      <c r="J60" s="40">
        <f t="shared" si="14"/>
        <v>5910.003890927828</v>
      </c>
      <c r="K60" s="40">
        <v>1.79</v>
      </c>
      <c r="L60" s="40">
        <v>5.867</v>
      </c>
      <c r="M60" s="40">
        <f t="shared" si="44"/>
        <v>3277.653631284916</v>
      </c>
      <c r="N60" s="40">
        <v>603.562</v>
      </c>
      <c r="O60" s="40">
        <v>1362.512</v>
      </c>
      <c r="P60" s="40">
        <f t="shared" si="2"/>
        <v>2257.4515956935657</v>
      </c>
      <c r="Q60" s="40">
        <v>51.748</v>
      </c>
      <c r="R60" s="40">
        <v>167.753</v>
      </c>
      <c r="S60" s="40">
        <f t="shared" si="45"/>
        <v>3241.7291489526165</v>
      </c>
      <c r="T60" s="40">
        <v>17.549</v>
      </c>
      <c r="U60" s="40">
        <v>39.782</v>
      </c>
      <c r="V60" s="40">
        <f t="shared" si="46"/>
        <v>2266.9097954299386</v>
      </c>
      <c r="W60" s="40">
        <f t="shared" si="16"/>
        <v>91.316</v>
      </c>
      <c r="X60" s="40">
        <f t="shared" si="16"/>
        <v>152.55299999999997</v>
      </c>
      <c r="Y60" s="40">
        <f t="shared" si="17"/>
        <v>1670.605370362258</v>
      </c>
      <c r="Z60" s="40">
        <v>4.315</v>
      </c>
      <c r="AA60" s="40">
        <v>4.699</v>
      </c>
      <c r="AB60" s="40">
        <f t="shared" si="35"/>
        <v>1088.9918887601389</v>
      </c>
      <c r="AC60" s="40">
        <v>55.933</v>
      </c>
      <c r="AD60" s="40">
        <v>95.853</v>
      </c>
      <c r="AE60" s="40">
        <f t="shared" si="47"/>
        <v>1713.711047145692</v>
      </c>
      <c r="AF60" s="40">
        <v>28.806</v>
      </c>
      <c r="AG60" s="40">
        <v>47.771</v>
      </c>
      <c r="AH60" s="40">
        <f t="shared" si="48"/>
        <v>1658.3697840727627</v>
      </c>
      <c r="AI60" s="41">
        <v>2.262</v>
      </c>
      <c r="AJ60" s="41">
        <v>4.23</v>
      </c>
      <c r="AK60" s="40">
        <f t="shared" si="49"/>
        <v>1870.0265251989392</v>
      </c>
      <c r="AL60" s="40">
        <f t="shared" si="43"/>
        <v>381.195</v>
      </c>
      <c r="AM60" s="40">
        <f t="shared" si="43"/>
        <v>4594.732</v>
      </c>
      <c r="AN60" s="40">
        <f t="shared" si="19"/>
        <v>12053.494930416191</v>
      </c>
      <c r="AO60" s="40">
        <v>152.843</v>
      </c>
      <c r="AP60" s="40">
        <v>2999.881</v>
      </c>
      <c r="AQ60" s="40">
        <f t="shared" si="50"/>
        <v>19627.205694732504</v>
      </c>
      <c r="AR60" s="40">
        <v>9.059</v>
      </c>
      <c r="AS60" s="40">
        <v>17.66</v>
      </c>
      <c r="AT60" s="40">
        <f t="shared" si="51"/>
        <v>1949.442543327078</v>
      </c>
      <c r="AU60" s="40">
        <v>120.577</v>
      </c>
      <c r="AV60" s="40">
        <v>138.086</v>
      </c>
      <c r="AW60" s="40">
        <f t="shared" si="52"/>
        <v>1145.2101146984915</v>
      </c>
      <c r="AX60" s="40">
        <v>98.716</v>
      </c>
      <c r="AY60" s="40">
        <v>1439.105</v>
      </c>
      <c r="AZ60" s="40">
        <f t="shared" si="53"/>
        <v>14578.23453138296</v>
      </c>
    </row>
    <row r="61" spans="1:36" s="48" customFormat="1" ht="11.25">
      <c r="A61" s="50"/>
      <c r="AI61" s="51"/>
      <c r="AJ61" s="51"/>
    </row>
    <row r="62" spans="1:2" ht="13.5">
      <c r="A62" s="52" t="s">
        <v>63</v>
      </c>
      <c r="B62" s="53"/>
    </row>
    <row r="63" spans="1:36" s="125" customFormat="1" ht="13.5">
      <c r="A63" s="129" t="s">
        <v>144</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I63" s="126"/>
      <c r="AJ63" s="126"/>
    </row>
    <row r="64" spans="1:36" s="125" customFormat="1" ht="13.5">
      <c r="A64" s="129" t="s">
        <v>145</v>
      </c>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I64" s="126"/>
      <c r="AJ64" s="126"/>
    </row>
    <row r="65" spans="1:36" s="125" customFormat="1" ht="13.5">
      <c r="A65" s="129" t="s">
        <v>146</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I65" s="126"/>
      <c r="AJ65" s="126"/>
    </row>
    <row r="66" spans="1:36" s="125" customFormat="1" ht="13.5">
      <c r="A66" s="129" t="s">
        <v>147</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I66" s="126"/>
      <c r="AJ66" s="126"/>
    </row>
    <row r="67" spans="1:36" s="125" customFormat="1" ht="13.5">
      <c r="A67" s="129" t="s">
        <v>148</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I67" s="126"/>
      <c r="AJ67" s="126"/>
    </row>
    <row r="68" spans="1:36" s="125" customFormat="1" ht="13.5">
      <c r="A68" s="129" t="s">
        <v>149</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I68" s="126"/>
      <c r="AJ68" s="126"/>
    </row>
    <row r="69" spans="1:36" s="125" customFormat="1" ht="13.5">
      <c r="A69" s="129" t="s">
        <v>150</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I69" s="126"/>
      <c r="AJ69" s="126"/>
    </row>
    <row r="70" spans="1:36" s="125" customFormat="1" ht="13.5">
      <c r="A70" s="129" t="s">
        <v>151</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I70" s="126"/>
      <c r="AJ70" s="126"/>
    </row>
  </sheetData>
  <sheetProtection/>
  <mergeCells count="25">
    <mergeCell ref="N11:P11"/>
    <mergeCell ref="Q11:S11"/>
    <mergeCell ref="B11:D11"/>
    <mergeCell ref="E11:G11"/>
    <mergeCell ref="H11:J11"/>
    <mergeCell ref="K11:M11"/>
    <mergeCell ref="AX11:AZ11"/>
    <mergeCell ref="T11:V11"/>
    <mergeCell ref="W11:Y11"/>
    <mergeCell ref="Z11:AB11"/>
    <mergeCell ref="AC11:AE11"/>
    <mergeCell ref="AF11:AH11"/>
    <mergeCell ref="AI11:AK11"/>
    <mergeCell ref="AL11:AN11"/>
    <mergeCell ref="AO11:AQ11"/>
    <mergeCell ref="AR11:AT11"/>
    <mergeCell ref="AU11:AW11"/>
    <mergeCell ref="A67:AF67"/>
    <mergeCell ref="A68:AF68"/>
    <mergeCell ref="A70:AF70"/>
    <mergeCell ref="A69:AF69"/>
    <mergeCell ref="A63:AF63"/>
    <mergeCell ref="A64:AF64"/>
    <mergeCell ref="A65:AF65"/>
    <mergeCell ref="A66:AF66"/>
  </mergeCells>
  <hyperlinks>
    <hyperlink ref="A68" r:id="rId1" display="http://www.dnp.gov.co/PortalWeb/Programas/Agriculturapecuarioforestalpescaycaza/EstadísticasdelSectorAgropecuario/InformaciónAgrícola/tabid/437/Default.aspx (Consultado10 de Abril de 2009)"/>
  </hyperlinks>
  <printOptions horizontalCentered="1" verticalCentered="1"/>
  <pageMargins left="0.1968503937007874" right="0.1968503937007874" top="0.1968503937007874" bottom="0.1968503937007874" header="0.1968503937007874" footer="0.1968503937007874"/>
  <pageSetup fitToHeight="1" fitToWidth="1" horizontalDpi="600" verticalDpi="600" orientation="landscape" scale="44" r:id="rId2"/>
</worksheet>
</file>

<file path=xl/worksheets/sheet3.xml><?xml version="1.0" encoding="utf-8"?>
<worksheet xmlns="http://schemas.openxmlformats.org/spreadsheetml/2006/main" xmlns:r="http://schemas.openxmlformats.org/officeDocument/2006/relationships">
  <sheetPr>
    <pageSetUpPr fitToPage="1"/>
  </sheetPr>
  <dimension ref="A1:IB60"/>
  <sheetViews>
    <sheetView zoomScalePageLayoutView="0" workbookViewId="0" topLeftCell="A1">
      <selection activeCell="A1" sqref="A1:H59"/>
    </sheetView>
  </sheetViews>
  <sheetFormatPr defaultColWidth="11.421875" defaultRowHeight="15"/>
  <cols>
    <col min="1" max="1" width="15.7109375" style="73" customWidth="1"/>
    <col min="2" max="5" width="15.7109375" style="66" customWidth="1"/>
    <col min="6" max="6" width="15.7109375" style="55" customWidth="1"/>
    <col min="7" max="7" width="15.7109375" style="67" customWidth="1"/>
    <col min="8" max="16384" width="11.421875" style="55" customWidth="1"/>
  </cols>
  <sheetData>
    <row r="1" ht="14.25">
      <c r="A1" s="74" t="s">
        <v>161</v>
      </c>
    </row>
    <row r="2" spans="1:234" ht="14.25">
      <c r="A2" s="28" t="s">
        <v>0</v>
      </c>
      <c r="B2" s="28"/>
      <c r="C2" s="28"/>
      <c r="D2" s="28"/>
      <c r="E2" s="28"/>
      <c r="F2" s="28"/>
      <c r="G2" s="54"/>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row>
    <row r="3" spans="1:234" ht="14.25">
      <c r="A3" s="28" t="s">
        <v>1</v>
      </c>
      <c r="B3" s="28"/>
      <c r="C3" s="28"/>
      <c r="D3" s="28"/>
      <c r="E3" s="28"/>
      <c r="F3" s="28"/>
      <c r="G3" s="54"/>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row>
    <row r="4" spans="1:234" ht="14.25">
      <c r="A4" s="28" t="s">
        <v>2</v>
      </c>
      <c r="B4" s="28"/>
      <c r="C4" s="28"/>
      <c r="D4" s="28"/>
      <c r="E4" s="28"/>
      <c r="F4" s="28"/>
      <c r="G4" s="54"/>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row>
    <row r="5" spans="1:7" s="57" customFormat="1" ht="14.25">
      <c r="A5" s="56" t="s">
        <v>153</v>
      </c>
      <c r="B5" s="29"/>
      <c r="C5" s="29"/>
      <c r="D5" s="29"/>
      <c r="E5" s="29"/>
      <c r="G5" s="58"/>
    </row>
    <row r="6" spans="1:7" s="57" customFormat="1" ht="14.25">
      <c r="A6" s="56" t="s">
        <v>4</v>
      </c>
      <c r="B6" s="29"/>
      <c r="C6" s="29"/>
      <c r="D6" s="29"/>
      <c r="E6" s="29"/>
      <c r="G6" s="58"/>
    </row>
    <row r="7" spans="1:7" s="57" customFormat="1" ht="14.25">
      <c r="A7" s="59">
        <v>1958</v>
      </c>
      <c r="B7" s="60">
        <v>7285</v>
      </c>
      <c r="C7" s="60">
        <v>832</v>
      </c>
      <c r="D7" s="60">
        <f>((B7*60)/C7)</f>
        <v>525.3605769230769</v>
      </c>
      <c r="E7" s="60">
        <v>380</v>
      </c>
      <c r="F7" s="61">
        <v>0.0018880558417658842</v>
      </c>
      <c r="G7" s="62">
        <f>E7/F7</f>
        <v>201265.23357730187</v>
      </c>
    </row>
    <row r="8" spans="1:7" s="57" customFormat="1" ht="72">
      <c r="A8" s="44" t="s">
        <v>6</v>
      </c>
      <c r="B8" s="63" t="s">
        <v>154</v>
      </c>
      <c r="C8" s="63" t="s">
        <v>155</v>
      </c>
      <c r="D8" s="63" t="s">
        <v>156</v>
      </c>
      <c r="E8" s="63" t="s">
        <v>157</v>
      </c>
      <c r="F8" s="63" t="s">
        <v>158</v>
      </c>
      <c r="G8" s="64" t="s">
        <v>159</v>
      </c>
    </row>
    <row r="9" spans="1:7" s="57" customFormat="1" ht="14.25">
      <c r="A9" s="59">
        <v>1959</v>
      </c>
      <c r="B9" s="60">
        <v>7438</v>
      </c>
      <c r="C9" s="60">
        <v>859</v>
      </c>
      <c r="D9" s="60">
        <f aca="true" t="shared" si="0" ref="D9:D56">((B9*60)/C9)</f>
        <v>519.53434225844</v>
      </c>
      <c r="E9" s="60">
        <v>405</v>
      </c>
      <c r="F9" s="61">
        <v>0.0020144783778656074</v>
      </c>
      <c r="G9" s="62">
        <f aca="true" t="shared" si="1" ref="G9:G43">E9/F9</f>
        <v>201044.60015555396</v>
      </c>
    </row>
    <row r="10" spans="1:7" s="57" customFormat="1" ht="14.25">
      <c r="A10" s="59">
        <v>1960</v>
      </c>
      <c r="B10" s="60">
        <v>7173</v>
      </c>
      <c r="C10" s="60">
        <v>893</v>
      </c>
      <c r="D10" s="60">
        <f t="shared" si="0"/>
        <v>481.9484882418813</v>
      </c>
      <c r="E10" s="60">
        <v>465</v>
      </c>
      <c r="F10" s="61">
        <v>0.002190576850937386</v>
      </c>
      <c r="G10" s="62">
        <f t="shared" si="1"/>
        <v>212272.8539749785</v>
      </c>
    </row>
    <row r="11" spans="1:7" s="57" customFormat="1" ht="14.25">
      <c r="A11" s="59">
        <v>1961</v>
      </c>
      <c r="B11" s="60">
        <v>7264</v>
      </c>
      <c r="C11" s="60">
        <v>831</v>
      </c>
      <c r="D11" s="60">
        <f t="shared" si="0"/>
        <v>524.4765342960288</v>
      </c>
      <c r="E11" s="60">
        <v>500</v>
      </c>
      <c r="F11" s="61">
        <v>0.0023697649674672408</v>
      </c>
      <c r="G11" s="62">
        <f t="shared" si="1"/>
        <v>210991.38811828685</v>
      </c>
    </row>
    <row r="12" spans="1:7" s="57" customFormat="1" ht="14.25">
      <c r="A12" s="59">
        <v>1962</v>
      </c>
      <c r="B12" s="60">
        <v>7133</v>
      </c>
      <c r="C12" s="60">
        <v>824</v>
      </c>
      <c r="D12" s="60">
        <f t="shared" si="0"/>
        <v>519.3932038834952</v>
      </c>
      <c r="E12" s="60">
        <v>500</v>
      </c>
      <c r="F12" s="61">
        <v>0.002531524171835457</v>
      </c>
      <c r="G12" s="62">
        <f t="shared" si="1"/>
        <v>197509.47099884093</v>
      </c>
    </row>
    <row r="13" spans="1:7" s="57" customFormat="1" ht="14.25">
      <c r="A13" s="59">
        <v>1963</v>
      </c>
      <c r="B13" s="60">
        <v>7461</v>
      </c>
      <c r="C13" s="60">
        <v>810</v>
      </c>
      <c r="D13" s="60">
        <f t="shared" si="0"/>
        <v>552.6666666666666</v>
      </c>
      <c r="E13" s="60">
        <v>565</v>
      </c>
      <c r="F13" s="61">
        <v>0.00312171877153734</v>
      </c>
      <c r="G13" s="62">
        <f t="shared" si="1"/>
        <v>180990.0382928334</v>
      </c>
    </row>
    <row r="14" spans="1:7" s="57" customFormat="1" ht="14.25">
      <c r="A14" s="59">
        <v>1964</v>
      </c>
      <c r="B14" s="60">
        <v>8647</v>
      </c>
      <c r="C14" s="60">
        <v>813</v>
      </c>
      <c r="D14" s="60">
        <f t="shared" si="0"/>
        <v>638.1549815498155</v>
      </c>
      <c r="E14" s="60">
        <v>735</v>
      </c>
      <c r="F14" s="61">
        <v>0.003636451304243768</v>
      </c>
      <c r="G14" s="62">
        <f t="shared" si="1"/>
        <v>202120.12715315315</v>
      </c>
    </row>
    <row r="15" spans="1:7" s="57" customFormat="1" ht="14.25">
      <c r="A15" s="59">
        <v>1965</v>
      </c>
      <c r="B15" s="60">
        <v>7233</v>
      </c>
      <c r="C15" s="60">
        <v>812</v>
      </c>
      <c r="D15" s="60">
        <f t="shared" si="0"/>
        <v>534.4581280788177</v>
      </c>
      <c r="E15" s="60">
        <v>713</v>
      </c>
      <c r="F15" s="61">
        <v>0.003953711757320363</v>
      </c>
      <c r="G15" s="62">
        <f t="shared" si="1"/>
        <v>180336.86919130324</v>
      </c>
    </row>
    <row r="16" spans="1:7" s="57" customFormat="1" ht="14.25">
      <c r="A16" s="59">
        <v>1966</v>
      </c>
      <c r="B16" s="60">
        <v>8663</v>
      </c>
      <c r="C16" s="60">
        <v>811</v>
      </c>
      <c r="D16" s="60">
        <f t="shared" si="0"/>
        <v>640.9124537607892</v>
      </c>
      <c r="E16" s="60">
        <v>738</v>
      </c>
      <c r="F16" s="61">
        <v>0.004534744174686223</v>
      </c>
      <c r="G16" s="62">
        <f t="shared" si="1"/>
        <v>162743.46943751577</v>
      </c>
    </row>
    <row r="17" spans="1:7" s="57" customFormat="1" ht="14.25">
      <c r="A17" s="59">
        <v>1967</v>
      </c>
      <c r="B17" s="60">
        <v>7256</v>
      </c>
      <c r="C17" s="60">
        <v>811</v>
      </c>
      <c r="D17" s="60">
        <f t="shared" si="0"/>
        <v>536.8187422934649</v>
      </c>
      <c r="E17" s="60">
        <v>828</v>
      </c>
      <c r="F17" s="61">
        <v>0.004935104162522312</v>
      </c>
      <c r="G17" s="62">
        <f t="shared" si="1"/>
        <v>167777.6137508742</v>
      </c>
    </row>
    <row r="18" spans="1:7" s="57" customFormat="1" ht="14.25">
      <c r="A18" s="59">
        <v>1968</v>
      </c>
      <c r="B18" s="60">
        <v>8054</v>
      </c>
      <c r="C18" s="60">
        <v>816</v>
      </c>
      <c r="D18" s="60">
        <f t="shared" si="0"/>
        <v>592.2058823529412</v>
      </c>
      <c r="E18" s="60">
        <v>929</v>
      </c>
      <c r="F18" s="61">
        <v>0.005390390084288488</v>
      </c>
      <c r="G18" s="62">
        <f t="shared" si="1"/>
        <v>172343.74237734312</v>
      </c>
    </row>
    <row r="19" spans="1:7" s="57" customFormat="1" ht="14.25">
      <c r="A19" s="59">
        <v>1969</v>
      </c>
      <c r="B19" s="60">
        <v>7843</v>
      </c>
      <c r="C19" s="60">
        <v>816</v>
      </c>
      <c r="D19" s="60">
        <f t="shared" si="0"/>
        <v>576.6911764705883</v>
      </c>
      <c r="E19" s="60">
        <v>1230</v>
      </c>
      <c r="F19" s="61">
        <v>0.00583302184284221</v>
      </c>
      <c r="G19" s="62">
        <f t="shared" si="1"/>
        <v>210868.40288612185</v>
      </c>
    </row>
    <row r="20" spans="1:7" s="57" customFormat="1" ht="14.25">
      <c r="A20" s="59">
        <v>1970</v>
      </c>
      <c r="B20" s="60">
        <v>8266</v>
      </c>
      <c r="C20" s="60">
        <v>1055</v>
      </c>
      <c r="D20" s="60">
        <f t="shared" si="0"/>
        <v>470.1042654028436</v>
      </c>
      <c r="E20" s="60">
        <v>1320</v>
      </c>
      <c r="F20" s="61">
        <v>0.006432401041040167</v>
      </c>
      <c r="G20" s="62">
        <f t="shared" si="1"/>
        <v>205211.08549950522</v>
      </c>
    </row>
    <row r="21" spans="1:7" s="57" customFormat="1" ht="14.25">
      <c r="A21" s="59">
        <v>1971</v>
      </c>
      <c r="B21" s="60">
        <v>7294</v>
      </c>
      <c r="C21" s="60">
        <v>1055</v>
      </c>
      <c r="D21" s="60">
        <f t="shared" si="0"/>
        <v>414.82464454976304</v>
      </c>
      <c r="E21" s="60">
        <v>1325</v>
      </c>
      <c r="F21" s="61">
        <v>0.00714229579246953</v>
      </c>
      <c r="G21" s="62">
        <f t="shared" si="1"/>
        <v>185514.57941534877</v>
      </c>
    </row>
    <row r="22" spans="1:7" s="57" customFormat="1" ht="14.25">
      <c r="A22" s="59">
        <v>1972</v>
      </c>
      <c r="B22" s="60">
        <v>7535</v>
      </c>
      <c r="C22" s="60">
        <v>1055</v>
      </c>
      <c r="D22" s="60">
        <f t="shared" si="0"/>
        <v>428.5308056872038</v>
      </c>
      <c r="E22" s="60">
        <v>1655</v>
      </c>
      <c r="F22" s="61">
        <v>0.008080745625359289</v>
      </c>
      <c r="G22" s="62">
        <f t="shared" si="1"/>
        <v>204807.83293143383</v>
      </c>
    </row>
    <row r="23" spans="1:7" s="57" customFormat="1" ht="14.25">
      <c r="A23" s="59">
        <v>1973</v>
      </c>
      <c r="B23" s="60">
        <v>8507</v>
      </c>
      <c r="C23" s="60">
        <v>1055</v>
      </c>
      <c r="D23" s="60">
        <f t="shared" si="0"/>
        <v>483.81042654028437</v>
      </c>
      <c r="E23" s="60">
        <v>1985</v>
      </c>
      <c r="F23" s="61">
        <v>0.009732501249721264</v>
      </c>
      <c r="G23" s="62">
        <f t="shared" si="1"/>
        <v>203955.79194576008</v>
      </c>
    </row>
    <row r="24" spans="1:7" s="57" customFormat="1" ht="14.25">
      <c r="A24" s="59">
        <v>1974</v>
      </c>
      <c r="B24" s="60">
        <v>6893</v>
      </c>
      <c r="C24" s="60">
        <v>1055</v>
      </c>
      <c r="D24" s="60">
        <f t="shared" si="0"/>
        <v>392.01895734597156</v>
      </c>
      <c r="E24" s="60">
        <v>2489</v>
      </c>
      <c r="F24" s="61">
        <v>0.012222192675448246</v>
      </c>
      <c r="G24" s="62">
        <f t="shared" si="1"/>
        <v>203645.94685206242</v>
      </c>
    </row>
    <row r="25" spans="1:7" s="57" customFormat="1" ht="14.25">
      <c r="A25" s="59">
        <v>1975</v>
      </c>
      <c r="B25" s="60">
        <v>8375</v>
      </c>
      <c r="C25" s="60">
        <v>1055</v>
      </c>
      <c r="D25" s="60">
        <f t="shared" si="0"/>
        <v>476.30331753554503</v>
      </c>
      <c r="E25" s="60">
        <v>3250</v>
      </c>
      <c r="F25" s="61">
        <v>0.015024609558953187</v>
      </c>
      <c r="G25" s="62">
        <f t="shared" si="1"/>
        <v>216311.77750394985</v>
      </c>
    </row>
    <row r="26" spans="1:7" s="57" customFormat="1" ht="14.25">
      <c r="A26" s="59">
        <v>1976</v>
      </c>
      <c r="B26" s="60">
        <v>6660</v>
      </c>
      <c r="C26" s="60">
        <v>1067</v>
      </c>
      <c r="D26" s="60">
        <f t="shared" si="0"/>
        <v>374.5079662605436</v>
      </c>
      <c r="E26" s="60">
        <v>7000</v>
      </c>
      <c r="F26" s="61">
        <v>0.01887068772901116</v>
      </c>
      <c r="G26" s="62">
        <f t="shared" si="1"/>
        <v>370945.67514030955</v>
      </c>
    </row>
    <row r="27" spans="1:7" s="57" customFormat="1" ht="14.25">
      <c r="A27" s="59">
        <v>1977</v>
      </c>
      <c r="B27" s="60">
        <v>10657</v>
      </c>
      <c r="C27" s="60">
        <v>1067</v>
      </c>
      <c r="D27" s="60">
        <f t="shared" si="0"/>
        <v>599.2689784442362</v>
      </c>
      <c r="E27" s="60">
        <v>7300</v>
      </c>
      <c r="F27" s="61">
        <v>0.024420210863969418</v>
      </c>
      <c r="G27" s="62">
        <f t="shared" si="1"/>
        <v>298932.7176847076</v>
      </c>
    </row>
    <row r="28" spans="1:7" s="57" customFormat="1" ht="14.25">
      <c r="A28" s="59">
        <v>1978</v>
      </c>
      <c r="B28" s="60">
        <v>11387</v>
      </c>
      <c r="C28" s="60">
        <v>1067</v>
      </c>
      <c r="D28" s="60">
        <f t="shared" si="0"/>
        <v>640.3186504217432</v>
      </c>
      <c r="E28" s="60">
        <v>7300</v>
      </c>
      <c r="F28" s="61">
        <v>0.028685634093489412</v>
      </c>
      <c r="G28" s="62">
        <f t="shared" si="1"/>
        <v>254482.78313139442</v>
      </c>
    </row>
    <row r="29" spans="1:7" s="57" customFormat="1" ht="14.25">
      <c r="A29" s="59">
        <v>1979</v>
      </c>
      <c r="B29" s="60">
        <v>11889</v>
      </c>
      <c r="C29" s="60">
        <v>1067</v>
      </c>
      <c r="D29" s="60">
        <f t="shared" si="0"/>
        <v>668.5473289597</v>
      </c>
      <c r="E29" s="60">
        <v>8216</v>
      </c>
      <c r="F29" s="61">
        <v>0.03571799970090777</v>
      </c>
      <c r="G29" s="62">
        <f t="shared" si="1"/>
        <v>230024.07942209573</v>
      </c>
    </row>
    <row r="30" spans="1:7" s="57" customFormat="1" ht="14.25">
      <c r="A30" s="59">
        <v>1980</v>
      </c>
      <c r="B30" s="60">
        <v>12073</v>
      </c>
      <c r="C30" s="60">
        <v>1003</v>
      </c>
      <c r="D30" s="60">
        <f t="shared" si="0"/>
        <v>722.2133599202393</v>
      </c>
      <c r="E30" s="60">
        <v>9140</v>
      </c>
      <c r="F30" s="61">
        <v>0.04561102584175165</v>
      </c>
      <c r="G30" s="62">
        <f t="shared" si="1"/>
        <v>200390.14320158924</v>
      </c>
    </row>
    <row r="31" spans="1:7" s="57" customFormat="1" ht="14.25">
      <c r="A31" s="59">
        <v>1981</v>
      </c>
      <c r="B31" s="60">
        <v>13470</v>
      </c>
      <c r="C31" s="60">
        <v>1003</v>
      </c>
      <c r="D31" s="60">
        <f t="shared" si="0"/>
        <v>805.7826520438684</v>
      </c>
      <c r="E31" s="60">
        <v>10330</v>
      </c>
      <c r="F31" s="61">
        <v>0.05613903850955799</v>
      </c>
      <c r="G31" s="62">
        <f t="shared" si="1"/>
        <v>184007.42645852867</v>
      </c>
    </row>
    <row r="32" spans="1:7" s="57" customFormat="1" ht="14.25">
      <c r="A32" s="59">
        <v>1982</v>
      </c>
      <c r="B32" s="60">
        <v>12126</v>
      </c>
      <c r="C32" s="60">
        <v>1003</v>
      </c>
      <c r="D32" s="60">
        <f t="shared" si="0"/>
        <v>725.3838484546361</v>
      </c>
      <c r="E32" s="60">
        <v>12100</v>
      </c>
      <c r="F32" s="61">
        <v>0.070169028830871</v>
      </c>
      <c r="G32" s="62">
        <f t="shared" si="1"/>
        <v>172440.75059332416</v>
      </c>
    </row>
    <row r="33" spans="1:7" s="57" customFormat="1" ht="14.25">
      <c r="A33" s="59">
        <v>1983</v>
      </c>
      <c r="B33" s="60">
        <v>13746</v>
      </c>
      <c r="C33" s="60">
        <v>1003</v>
      </c>
      <c r="D33" s="60">
        <f t="shared" si="0"/>
        <v>822.2931206380857</v>
      </c>
      <c r="E33" s="60">
        <v>14344</v>
      </c>
      <c r="F33" s="61">
        <v>0.08407037473693245</v>
      </c>
      <c r="G33" s="62">
        <f t="shared" si="1"/>
        <v>170618.961136837</v>
      </c>
    </row>
    <row r="34" spans="1:7" s="57" customFormat="1" ht="14.25">
      <c r="A34" s="59">
        <v>1984</v>
      </c>
      <c r="B34" s="60">
        <v>11562</v>
      </c>
      <c r="C34" s="60">
        <v>1003</v>
      </c>
      <c r="D34" s="60">
        <f t="shared" si="0"/>
        <v>691.6450648055833</v>
      </c>
      <c r="E34" s="60">
        <v>17000</v>
      </c>
      <c r="F34" s="61">
        <v>0.10228909251133304</v>
      </c>
      <c r="G34" s="62">
        <f t="shared" si="1"/>
        <v>166195.62831800955</v>
      </c>
    </row>
    <row r="35" spans="1:7" s="57" customFormat="1" ht="14.25">
      <c r="A35" s="59">
        <v>1985</v>
      </c>
      <c r="B35" s="60">
        <v>11260</v>
      </c>
      <c r="C35" s="60">
        <v>1003</v>
      </c>
      <c r="D35" s="60">
        <f t="shared" si="0"/>
        <v>673.5792622133599</v>
      </c>
      <c r="E35" s="60">
        <v>23617</v>
      </c>
      <c r="F35" s="61">
        <v>0.12837032698604042</v>
      </c>
      <c r="G35" s="62">
        <f t="shared" si="1"/>
        <v>183975.53822986071</v>
      </c>
    </row>
    <row r="36" spans="1:7" s="57" customFormat="1" ht="14.25">
      <c r="A36" s="59">
        <v>1986</v>
      </c>
      <c r="B36" s="60">
        <v>10712</v>
      </c>
      <c r="C36" s="60">
        <v>1003</v>
      </c>
      <c r="D36" s="60">
        <f t="shared" si="0"/>
        <v>640.7976071784647</v>
      </c>
      <c r="E36" s="60">
        <v>41250</v>
      </c>
      <c r="F36" s="61">
        <v>0.16674092367635943</v>
      </c>
      <c r="G36" s="62">
        <f t="shared" si="1"/>
        <v>247389.77744938832</v>
      </c>
    </row>
    <row r="37" spans="1:7" s="57" customFormat="1" ht="14.25">
      <c r="A37" s="59">
        <v>1987</v>
      </c>
      <c r="B37" s="60">
        <v>12974</v>
      </c>
      <c r="C37" s="60">
        <v>1003</v>
      </c>
      <c r="D37" s="60">
        <f t="shared" si="0"/>
        <v>776.1116650049851</v>
      </c>
      <c r="E37" s="60">
        <v>44000</v>
      </c>
      <c r="F37" s="61">
        <v>0.20721176818268916</v>
      </c>
      <c r="G37" s="62">
        <f t="shared" si="1"/>
        <v>212343.15206078067</v>
      </c>
    </row>
    <row r="38" spans="1:7" s="57" customFormat="1" ht="14.25">
      <c r="A38" s="59">
        <v>1988</v>
      </c>
      <c r="B38" s="60">
        <v>11811</v>
      </c>
      <c r="C38" s="60">
        <v>1003</v>
      </c>
      <c r="D38" s="60">
        <f t="shared" si="0"/>
        <v>706.5403788634097</v>
      </c>
      <c r="E38" s="60">
        <v>55000</v>
      </c>
      <c r="F38" s="61">
        <v>0.26384224655870236</v>
      </c>
      <c r="G38" s="62">
        <f t="shared" si="1"/>
        <v>208457.8975405405</v>
      </c>
    </row>
    <row r="39" spans="1:7" s="57" customFormat="1" ht="14.25">
      <c r="A39" s="59">
        <v>1989</v>
      </c>
      <c r="B39" s="60">
        <v>11066</v>
      </c>
      <c r="C39" s="60">
        <v>1003</v>
      </c>
      <c r="D39" s="60">
        <f t="shared" si="0"/>
        <v>661.9740777666999</v>
      </c>
      <c r="E39" s="60">
        <v>67700</v>
      </c>
      <c r="F39" s="61">
        <v>0.3274424550360157</v>
      </c>
      <c r="G39" s="62">
        <f t="shared" si="1"/>
        <v>206753.88593868687</v>
      </c>
    </row>
    <row r="40" spans="1:7" s="57" customFormat="1" ht="14.25">
      <c r="A40" s="59">
        <v>1990</v>
      </c>
      <c r="B40" s="60">
        <v>14083</v>
      </c>
      <c r="C40" s="60">
        <v>1009</v>
      </c>
      <c r="D40" s="60">
        <f t="shared" si="0"/>
        <v>837.4430128840436</v>
      </c>
      <c r="E40" s="60">
        <v>85000</v>
      </c>
      <c r="F40" s="61">
        <v>0.42251648514530293</v>
      </c>
      <c r="G40" s="62">
        <f t="shared" si="1"/>
        <v>201175.58246459567</v>
      </c>
    </row>
    <row r="41" spans="1:7" s="57" customFormat="1" ht="14.25">
      <c r="A41" s="59">
        <v>1991</v>
      </c>
      <c r="B41" s="60">
        <v>16179</v>
      </c>
      <c r="C41" s="60">
        <v>1009</v>
      </c>
      <c r="D41" s="60">
        <f t="shared" si="0"/>
        <v>962.0812685827552</v>
      </c>
      <c r="E41" s="60">
        <v>100000</v>
      </c>
      <c r="F41" s="61">
        <v>0.5346791947194005</v>
      </c>
      <c r="G41" s="62">
        <f t="shared" si="1"/>
        <v>187028.0366014241</v>
      </c>
    </row>
    <row r="42" spans="1:7" s="57" customFormat="1" ht="14.25">
      <c r="A42" s="59">
        <v>1992</v>
      </c>
      <c r="B42" s="60">
        <v>16094</v>
      </c>
      <c r="C42" s="60">
        <v>1009</v>
      </c>
      <c r="D42" s="60">
        <f t="shared" si="0"/>
        <v>957.0267591674925</v>
      </c>
      <c r="E42" s="60">
        <v>85000</v>
      </c>
      <c r="F42" s="61">
        <v>0.6539231155026584</v>
      </c>
      <c r="G42" s="62">
        <f t="shared" si="1"/>
        <v>129984.70001272566</v>
      </c>
    </row>
    <row r="43" spans="1:7" s="57" customFormat="1" ht="14.25">
      <c r="A43" s="59">
        <v>1993</v>
      </c>
      <c r="B43" s="60">
        <v>13637</v>
      </c>
      <c r="C43" s="60">
        <v>1009</v>
      </c>
      <c r="D43" s="60">
        <f t="shared" si="0"/>
        <v>810.9217046580773</v>
      </c>
      <c r="E43" s="60">
        <v>105000</v>
      </c>
      <c r="F43" s="61">
        <v>0.8138599659874506</v>
      </c>
      <c r="G43" s="62">
        <f t="shared" si="1"/>
        <v>129014.82366515503</v>
      </c>
    </row>
    <row r="44" spans="1:7" s="57" customFormat="1" ht="14.25">
      <c r="A44" s="59">
        <v>1994</v>
      </c>
      <c r="B44" s="60">
        <v>12031</v>
      </c>
      <c r="C44" s="60">
        <v>1009</v>
      </c>
      <c r="D44" s="60">
        <f t="shared" si="0"/>
        <v>715.4212091179386</v>
      </c>
      <c r="E44" s="60">
        <v>197782</v>
      </c>
      <c r="F44" s="61">
        <v>1</v>
      </c>
      <c r="G44" s="62">
        <f>E44*F44</f>
        <v>197782</v>
      </c>
    </row>
    <row r="45" spans="1:7" s="57" customFormat="1" ht="14.25">
      <c r="A45" s="59">
        <v>1995</v>
      </c>
      <c r="B45" s="60">
        <v>13697</v>
      </c>
      <c r="C45" s="60">
        <v>1009</v>
      </c>
      <c r="D45" s="60">
        <f t="shared" si="0"/>
        <v>814.4895936570862</v>
      </c>
      <c r="E45" s="60">
        <v>201500</v>
      </c>
      <c r="F45" s="61">
        <v>1.1885095725786499</v>
      </c>
      <c r="G45" s="62">
        <f aca="true" t="shared" si="2" ref="G45:G56">E45/F45</f>
        <v>169540.0732556285</v>
      </c>
    </row>
    <row r="46" spans="1:7" s="57" customFormat="1" ht="14.25">
      <c r="A46" s="59">
        <v>1996</v>
      </c>
      <c r="B46" s="60">
        <v>11190</v>
      </c>
      <c r="C46" s="60">
        <v>1100</v>
      </c>
      <c r="D46" s="60">
        <f t="shared" si="0"/>
        <v>610.3636363636364</v>
      </c>
      <c r="E46" s="60">
        <v>225113</v>
      </c>
      <c r="F46" s="61">
        <v>1.3889918692342669</v>
      </c>
      <c r="G46" s="62">
        <f t="shared" si="2"/>
        <v>162069.3432310024</v>
      </c>
    </row>
    <row r="47" spans="1:7" s="57" customFormat="1" ht="14.25">
      <c r="A47" s="59">
        <v>1997</v>
      </c>
      <c r="B47" s="60">
        <v>10704</v>
      </c>
      <c r="C47" s="60">
        <v>1100</v>
      </c>
      <c r="D47" s="60">
        <f t="shared" si="0"/>
        <v>583.8545454545455</v>
      </c>
      <c r="E47" s="60">
        <v>334839</v>
      </c>
      <c r="F47" s="61">
        <v>1.6228960572736855</v>
      </c>
      <c r="G47" s="62">
        <f t="shared" si="2"/>
        <v>206321.90120820084</v>
      </c>
    </row>
    <row r="48" spans="1:7" s="57" customFormat="1" ht="14.25">
      <c r="A48" s="59">
        <v>1998</v>
      </c>
      <c r="B48" s="60">
        <v>12783</v>
      </c>
      <c r="C48" s="60">
        <v>869</v>
      </c>
      <c r="D48" s="60">
        <f t="shared" si="0"/>
        <v>882.6006904487917</v>
      </c>
      <c r="E48" s="60">
        <v>314948</v>
      </c>
      <c r="F48" s="61">
        <v>1.862647228751285</v>
      </c>
      <c r="G48" s="62">
        <f t="shared" si="2"/>
        <v>169086.23121896276</v>
      </c>
    </row>
    <row r="49" spans="1:7" s="57" customFormat="1" ht="14.25">
      <c r="A49" s="59">
        <v>1999</v>
      </c>
      <c r="B49" s="60">
        <v>9112</v>
      </c>
      <c r="C49" s="60">
        <v>869</v>
      </c>
      <c r="D49" s="60">
        <f t="shared" si="0"/>
        <v>629.1369390103567</v>
      </c>
      <c r="E49" s="60">
        <v>402617</v>
      </c>
      <c r="F49" s="61">
        <v>2.0977680863858836</v>
      </c>
      <c r="G49" s="62">
        <f t="shared" si="2"/>
        <v>191926.36336347563</v>
      </c>
    </row>
    <row r="50" spans="1:7" s="57" customFormat="1" ht="14.25">
      <c r="A50" s="59">
        <v>2000</v>
      </c>
      <c r="B50" s="60">
        <v>10619</v>
      </c>
      <c r="C50" s="60">
        <v>850</v>
      </c>
      <c r="D50" s="60">
        <f t="shared" si="0"/>
        <v>749.5764705882353</v>
      </c>
      <c r="E50" s="60">
        <v>330000</v>
      </c>
      <c r="F50" s="61">
        <v>2.3518995141603183</v>
      </c>
      <c r="G50" s="62">
        <f t="shared" si="2"/>
        <v>140312.11708371714</v>
      </c>
    </row>
    <row r="51" spans="1:7" s="57" customFormat="1" ht="14.25">
      <c r="A51" s="59">
        <v>2001</v>
      </c>
      <c r="B51" s="60">
        <v>10936</v>
      </c>
      <c r="C51" s="60">
        <v>805</v>
      </c>
      <c r="D51" s="60">
        <f t="shared" si="0"/>
        <v>815.1055900621118</v>
      </c>
      <c r="E51" s="60">
        <v>269964</v>
      </c>
      <c r="F51" s="61">
        <v>2.4988538806194294</v>
      </c>
      <c r="G51" s="62">
        <f t="shared" si="2"/>
        <v>108035.12846180501</v>
      </c>
    </row>
    <row r="52" spans="1:7" s="57" customFormat="1" ht="14.25">
      <c r="A52" s="59">
        <v>2002</v>
      </c>
      <c r="B52" s="60">
        <v>11614</v>
      </c>
      <c r="C52" s="60">
        <v>865</v>
      </c>
      <c r="D52" s="60">
        <f t="shared" si="0"/>
        <v>805.5953757225434</v>
      </c>
      <c r="E52" s="60">
        <v>285694</v>
      </c>
      <c r="F52" s="61">
        <v>2.6450697088358184</v>
      </c>
      <c r="G52" s="62">
        <f t="shared" si="2"/>
        <v>108010.00784427086</v>
      </c>
    </row>
    <row r="53" spans="1:7" s="57" customFormat="1" ht="14.25">
      <c r="A53" s="59">
        <v>2003</v>
      </c>
      <c r="B53" s="60">
        <v>11568</v>
      </c>
      <c r="C53" s="60">
        <v>871</v>
      </c>
      <c r="D53" s="60">
        <f t="shared" si="0"/>
        <v>796.8771526980482</v>
      </c>
      <c r="E53" s="60">
        <v>304423.9130434783</v>
      </c>
      <c r="F53" s="61">
        <v>2.860587868809077</v>
      </c>
      <c r="G53" s="62">
        <f t="shared" si="2"/>
        <v>106420.05315159795</v>
      </c>
    </row>
    <row r="54" spans="1:236" ht="14.25">
      <c r="A54" s="59">
        <v>2004</v>
      </c>
      <c r="B54" s="60">
        <v>11240</v>
      </c>
      <c r="C54" s="60">
        <v>887</v>
      </c>
      <c r="D54" s="60">
        <f t="shared" si="0"/>
        <v>760.3156708004509</v>
      </c>
      <c r="E54" s="60">
        <v>422222.82608695654</v>
      </c>
      <c r="F54" s="61">
        <v>3.0767445061551455</v>
      </c>
      <c r="G54" s="62">
        <f t="shared" si="2"/>
        <v>137230.3827120788</v>
      </c>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row>
    <row r="55" spans="1:236" ht="14.25">
      <c r="A55" s="59">
        <v>2005</v>
      </c>
      <c r="B55" s="60">
        <v>11119</v>
      </c>
      <c r="C55" s="60">
        <v>883</v>
      </c>
      <c r="D55" s="60">
        <f t="shared" si="0"/>
        <v>755.5379388448471</v>
      </c>
      <c r="E55" s="60">
        <v>449255.6818181818</v>
      </c>
      <c r="F55" s="61">
        <v>3.2522468073877273</v>
      </c>
      <c r="G55" s="62">
        <f t="shared" si="2"/>
        <v>138137.0198589059</v>
      </c>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row>
    <row r="56" spans="1:7" ht="14.25">
      <c r="A56" s="59">
        <v>2006</v>
      </c>
      <c r="B56" s="60">
        <v>12078</v>
      </c>
      <c r="C56" s="60">
        <v>874</v>
      </c>
      <c r="D56" s="60">
        <f t="shared" si="0"/>
        <v>829.1533180778032</v>
      </c>
      <c r="E56" s="60">
        <v>509875</v>
      </c>
      <c r="F56" s="61">
        <v>3.426175075962742</v>
      </c>
      <c r="G56" s="62">
        <f t="shared" si="2"/>
        <v>148817.55564015568</v>
      </c>
    </row>
    <row r="57" spans="1:236" s="68" customFormat="1" ht="14.25">
      <c r="A57" s="65"/>
      <c r="B57" s="66"/>
      <c r="C57" s="66"/>
      <c r="D57" s="66"/>
      <c r="E57" s="66"/>
      <c r="F57" s="55"/>
      <c r="G57" s="67"/>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row>
    <row r="58" spans="1:7" s="68" customFormat="1" ht="14.25">
      <c r="A58" s="69" t="s">
        <v>63</v>
      </c>
      <c r="B58" s="70"/>
      <c r="C58" s="70"/>
      <c r="D58" s="70"/>
      <c r="E58" s="70"/>
      <c r="G58" s="71"/>
    </row>
    <row r="59" spans="1:8" ht="15">
      <c r="A59" s="140" t="s">
        <v>160</v>
      </c>
      <c r="B59" s="140"/>
      <c r="C59" s="140"/>
      <c r="D59" s="140"/>
      <c r="E59" s="140"/>
      <c r="F59" s="140"/>
      <c r="G59" s="140"/>
      <c r="H59" s="140"/>
    </row>
    <row r="60" ht="14.25">
      <c r="A60" s="72"/>
    </row>
  </sheetData>
  <sheetProtection/>
  <mergeCells count="1">
    <mergeCell ref="A59:H59"/>
  </mergeCells>
  <printOptions horizontalCentered="1" verticalCentered="1"/>
  <pageMargins left="0.1968503937007874" right="0.1968503937007874" top="0.1968503937007874" bottom="0.1968503937007874" header="0.1968503937007874" footer="0.1968503937007874"/>
  <pageSetup fitToHeight="1" fitToWidth="1" horizontalDpi="600" verticalDpi="600" orientation="portrait"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Z79"/>
  <sheetViews>
    <sheetView tabSelected="1" zoomScalePageLayoutView="0" workbookViewId="0" topLeftCell="A40">
      <selection activeCell="A1" sqref="A1:Z78"/>
    </sheetView>
  </sheetViews>
  <sheetFormatPr defaultColWidth="12.7109375" defaultRowHeight="15"/>
  <cols>
    <col min="1" max="1" width="15.421875" style="29" customWidth="1"/>
    <col min="2" max="3" width="10.7109375" style="117" customWidth="1"/>
    <col min="4" max="6" width="10.7109375" style="29" customWidth="1"/>
    <col min="7" max="9" width="10.7109375" style="76" customWidth="1"/>
    <col min="10" max="10" width="10.7109375" style="118" customWidth="1"/>
    <col min="11" max="11" width="10.7109375" style="119" customWidth="1"/>
    <col min="12" max="12" width="10.7109375" style="29" customWidth="1"/>
    <col min="13" max="13" width="10.7109375" style="123" customWidth="1"/>
    <col min="14" max="14" width="10.7109375" style="122" customWidth="1"/>
    <col min="15" max="15" width="12.140625" style="123" customWidth="1"/>
    <col min="16" max="16" width="10.7109375" style="122" customWidth="1"/>
    <col min="17" max="17" width="10.00390625" style="123" customWidth="1"/>
    <col min="18" max="18" width="8.57421875" style="123" customWidth="1"/>
    <col min="19" max="19" width="11.140625" style="122" customWidth="1"/>
    <col min="20" max="20" width="11.28125" style="122" customWidth="1"/>
    <col min="21" max="21" width="12.8515625" style="122" customWidth="1"/>
    <col min="22" max="25" width="12.7109375" style="122" customWidth="1"/>
    <col min="26" max="16384" width="12.7109375" style="122" customWidth="1"/>
  </cols>
  <sheetData>
    <row r="1" ht="14.25">
      <c r="A1" s="29" t="s">
        <v>261</v>
      </c>
    </row>
    <row r="2" spans="1:18" s="29" customFormat="1" ht="14.25">
      <c r="A2" s="28" t="s">
        <v>0</v>
      </c>
      <c r="B2" s="75"/>
      <c r="C2" s="75"/>
      <c r="G2" s="76"/>
      <c r="H2" s="76"/>
      <c r="I2" s="76"/>
      <c r="J2" s="77"/>
      <c r="K2" s="76"/>
      <c r="M2" s="57"/>
      <c r="O2" s="57"/>
      <c r="Q2" s="57"/>
      <c r="R2" s="57"/>
    </row>
    <row r="3" spans="1:18" s="29" customFormat="1" ht="14.25">
      <c r="A3" s="78" t="s">
        <v>1</v>
      </c>
      <c r="B3" s="75"/>
      <c r="C3" s="75"/>
      <c r="G3" s="76"/>
      <c r="H3" s="76"/>
      <c r="I3" s="76"/>
      <c r="J3" s="77"/>
      <c r="K3" s="76"/>
      <c r="M3" s="57"/>
      <c r="O3" s="57"/>
      <c r="Q3" s="57"/>
      <c r="R3" s="57"/>
    </row>
    <row r="4" spans="1:18" s="29" customFormat="1" ht="14.25">
      <c r="A4" s="78" t="s">
        <v>2</v>
      </c>
      <c r="B4" s="75"/>
      <c r="C4" s="75"/>
      <c r="G4" s="76"/>
      <c r="H4" s="76"/>
      <c r="I4" s="76"/>
      <c r="J4" s="77"/>
      <c r="K4" s="76"/>
      <c r="M4" s="57"/>
      <c r="O4" s="57"/>
      <c r="Q4" s="57"/>
      <c r="R4" s="57"/>
    </row>
    <row r="5" spans="1:18" s="29" customFormat="1" ht="14.25">
      <c r="A5" s="78" t="s">
        <v>262</v>
      </c>
      <c r="B5" s="75"/>
      <c r="C5" s="75"/>
      <c r="G5" s="76"/>
      <c r="H5" s="76"/>
      <c r="I5" s="76"/>
      <c r="J5" s="77"/>
      <c r="K5" s="76"/>
      <c r="M5" s="57"/>
      <c r="O5" s="57"/>
      <c r="Q5" s="57"/>
      <c r="R5" s="57"/>
    </row>
    <row r="6" spans="1:18" s="29" customFormat="1" ht="14.25">
      <c r="A6" s="78"/>
      <c r="B6" s="75"/>
      <c r="C6" s="75"/>
      <c r="G6" s="76"/>
      <c r="H6" s="76"/>
      <c r="I6" s="76"/>
      <c r="J6" s="77"/>
      <c r="K6" s="76"/>
      <c r="M6" s="57"/>
      <c r="O6" s="57"/>
      <c r="Q6" s="57"/>
      <c r="R6" s="57"/>
    </row>
    <row r="7" spans="1:26" s="87" customFormat="1" ht="14.25">
      <c r="A7" s="79" t="s">
        <v>162</v>
      </c>
      <c r="B7" s="80">
        <v>12528</v>
      </c>
      <c r="C7" s="80">
        <v>331851</v>
      </c>
      <c r="D7" s="81">
        <v>642</v>
      </c>
      <c r="E7" s="81">
        <v>1009</v>
      </c>
      <c r="F7" s="81">
        <v>1651</v>
      </c>
      <c r="G7" s="81">
        <v>706.2</v>
      </c>
      <c r="H7" s="81">
        <v>1229.9</v>
      </c>
      <c r="I7" s="81">
        <v>1936.1000000000001</v>
      </c>
      <c r="J7" s="82">
        <v>4.26</v>
      </c>
      <c r="K7" s="81">
        <v>2256.2891974718577</v>
      </c>
      <c r="L7" s="83">
        <v>948.2</v>
      </c>
      <c r="M7" s="83">
        <v>500</v>
      </c>
      <c r="N7" s="83">
        <v>264822.67575960775</v>
      </c>
      <c r="O7" s="84">
        <v>0</v>
      </c>
      <c r="P7" s="84">
        <v>0</v>
      </c>
      <c r="Q7" s="84">
        <v>0</v>
      </c>
      <c r="R7" s="85">
        <v>0</v>
      </c>
      <c r="S7" s="84">
        <v>0</v>
      </c>
      <c r="T7" s="84">
        <v>0</v>
      </c>
      <c r="U7" s="84">
        <v>0</v>
      </c>
      <c r="V7" s="84">
        <v>0</v>
      </c>
      <c r="W7" s="84">
        <v>0</v>
      </c>
      <c r="X7" s="86">
        <v>0</v>
      </c>
      <c r="Y7" s="86">
        <v>0</v>
      </c>
      <c r="Z7" s="84">
        <v>0</v>
      </c>
    </row>
    <row r="8" spans="2:26" s="29" customFormat="1" ht="14.25">
      <c r="B8" s="142" t="s">
        <v>163</v>
      </c>
      <c r="C8" s="142"/>
      <c r="D8" s="142"/>
      <c r="E8" s="142"/>
      <c r="F8" s="142"/>
      <c r="G8" s="142"/>
      <c r="H8" s="142"/>
      <c r="I8" s="142"/>
      <c r="J8" s="142"/>
      <c r="K8" s="88"/>
      <c r="L8" s="143" t="s">
        <v>164</v>
      </c>
      <c r="M8" s="143"/>
      <c r="N8" s="89"/>
      <c r="O8" s="144" t="s">
        <v>165</v>
      </c>
      <c r="P8" s="144"/>
      <c r="Q8" s="144"/>
      <c r="R8" s="144"/>
      <c r="S8" s="90"/>
      <c r="T8" s="145" t="s">
        <v>166</v>
      </c>
      <c r="U8" s="145"/>
      <c r="V8" s="145"/>
      <c r="W8" s="145"/>
      <c r="X8" s="91"/>
      <c r="Y8" s="92" t="s">
        <v>167</v>
      </c>
      <c r="Z8" s="93" t="s">
        <v>168</v>
      </c>
    </row>
    <row r="9" spans="1:26" s="102" customFormat="1" ht="76.5">
      <c r="A9" s="94" t="s">
        <v>6</v>
      </c>
      <c r="B9" s="95" t="s">
        <v>169</v>
      </c>
      <c r="C9" s="95" t="s">
        <v>170</v>
      </c>
      <c r="D9" s="95" t="s">
        <v>171</v>
      </c>
      <c r="E9" s="95" t="s">
        <v>172</v>
      </c>
      <c r="F9" s="95" t="s">
        <v>173</v>
      </c>
      <c r="G9" s="96" t="s">
        <v>174</v>
      </c>
      <c r="H9" s="96" t="s">
        <v>175</v>
      </c>
      <c r="I9" s="96" t="s">
        <v>176</v>
      </c>
      <c r="J9" s="97" t="s">
        <v>177</v>
      </c>
      <c r="K9" s="96" t="s">
        <v>178</v>
      </c>
      <c r="L9" s="95" t="s">
        <v>179</v>
      </c>
      <c r="M9" s="98" t="s">
        <v>180</v>
      </c>
      <c r="N9" s="96" t="s">
        <v>181</v>
      </c>
      <c r="O9" s="98" t="s">
        <v>182</v>
      </c>
      <c r="P9" s="59" t="s">
        <v>183</v>
      </c>
      <c r="Q9" s="99" t="s">
        <v>184</v>
      </c>
      <c r="R9" s="98" t="s">
        <v>185</v>
      </c>
      <c r="S9" s="96" t="s">
        <v>186</v>
      </c>
      <c r="T9" s="59" t="s">
        <v>187</v>
      </c>
      <c r="U9" s="59" t="s">
        <v>188</v>
      </c>
      <c r="V9" s="59" t="s">
        <v>189</v>
      </c>
      <c r="W9" s="59" t="s">
        <v>190</v>
      </c>
      <c r="X9" s="96" t="s">
        <v>191</v>
      </c>
      <c r="Y9" s="100" t="s">
        <v>192</v>
      </c>
      <c r="Z9" s="101" t="s">
        <v>193</v>
      </c>
    </row>
    <row r="10" spans="1:26" s="106" customFormat="1" ht="14.25">
      <c r="A10" s="103" t="s">
        <v>194</v>
      </c>
      <c r="B10" s="80">
        <v>12656</v>
      </c>
      <c r="C10" s="80">
        <v>312957</v>
      </c>
      <c r="D10" s="81">
        <v>587</v>
      </c>
      <c r="E10" s="81">
        <v>970</v>
      </c>
      <c r="F10" s="81">
        <v>1557</v>
      </c>
      <c r="G10" s="80">
        <v>645.7</v>
      </c>
      <c r="H10" s="80">
        <v>1267</v>
      </c>
      <c r="I10" s="81">
        <v>1912.7</v>
      </c>
      <c r="J10" s="82">
        <v>5.4</v>
      </c>
      <c r="K10" s="81">
        <v>2680.59466874072</v>
      </c>
      <c r="L10" s="83">
        <v>975.9</v>
      </c>
      <c r="M10" s="83">
        <v>520</v>
      </c>
      <c r="N10" s="83">
        <v>258131.33847132855</v>
      </c>
      <c r="O10" s="83">
        <v>0</v>
      </c>
      <c r="P10" s="83">
        <v>0</v>
      </c>
      <c r="Q10" s="83">
        <v>0</v>
      </c>
      <c r="R10" s="104">
        <v>0</v>
      </c>
      <c r="S10" s="84">
        <v>0</v>
      </c>
      <c r="T10" s="83">
        <v>0</v>
      </c>
      <c r="U10" s="83">
        <v>0</v>
      </c>
      <c r="V10" s="83">
        <v>0</v>
      </c>
      <c r="W10" s="83">
        <v>0</v>
      </c>
      <c r="X10" s="86">
        <v>0</v>
      </c>
      <c r="Y10" s="105">
        <v>0</v>
      </c>
      <c r="Z10" s="83">
        <v>0</v>
      </c>
    </row>
    <row r="11" spans="1:26" s="106" customFormat="1" ht="14.25">
      <c r="A11" s="103" t="s">
        <v>195</v>
      </c>
      <c r="B11" s="80">
        <v>12842</v>
      </c>
      <c r="C11" s="80">
        <v>317781</v>
      </c>
      <c r="D11" s="81">
        <v>572</v>
      </c>
      <c r="E11" s="81">
        <v>1009</v>
      </c>
      <c r="F11" s="81">
        <v>1581</v>
      </c>
      <c r="G11" s="80">
        <v>629.2</v>
      </c>
      <c r="H11" s="80">
        <v>1309.9</v>
      </c>
      <c r="I11" s="81">
        <v>1939.1000000000001</v>
      </c>
      <c r="J11" s="82">
        <v>5.97</v>
      </c>
      <c r="K11" s="81">
        <v>2725.3095445819818</v>
      </c>
      <c r="L11" s="83">
        <v>1002.6</v>
      </c>
      <c r="M11" s="83">
        <v>550</v>
      </c>
      <c r="N11" s="83">
        <v>251075.41868008208</v>
      </c>
      <c r="O11" s="83">
        <v>0</v>
      </c>
      <c r="P11" s="83">
        <v>0</v>
      </c>
      <c r="Q11" s="83">
        <v>0</v>
      </c>
      <c r="R11" s="104">
        <v>0</v>
      </c>
      <c r="S11" s="84">
        <v>0</v>
      </c>
      <c r="T11" s="83">
        <v>0</v>
      </c>
      <c r="U11" s="83">
        <v>0</v>
      </c>
      <c r="V11" s="83">
        <v>0</v>
      </c>
      <c r="W11" s="83">
        <v>0</v>
      </c>
      <c r="X11" s="86">
        <v>0</v>
      </c>
      <c r="Y11" s="105">
        <v>0</v>
      </c>
      <c r="Z11" s="83">
        <v>0</v>
      </c>
    </row>
    <row r="12" spans="1:26" s="106" customFormat="1" ht="14.25">
      <c r="A12" s="103" t="s">
        <v>196</v>
      </c>
      <c r="B12" s="80">
        <v>13069</v>
      </c>
      <c r="C12" s="107">
        <v>328000</v>
      </c>
      <c r="D12" s="81">
        <v>624</v>
      </c>
      <c r="E12" s="81">
        <v>1079</v>
      </c>
      <c r="F12" s="81">
        <v>1703</v>
      </c>
      <c r="G12" s="80">
        <v>686.4</v>
      </c>
      <c r="H12" s="80">
        <v>1285.8</v>
      </c>
      <c r="I12" s="81">
        <v>1972.1999999999998</v>
      </c>
      <c r="J12" s="82">
        <v>6.1</v>
      </c>
      <c r="K12" s="81">
        <v>2574.094935043099</v>
      </c>
      <c r="L12" s="83">
        <v>1025.6</v>
      </c>
      <c r="M12" s="83">
        <v>590</v>
      </c>
      <c r="N12" s="83">
        <v>248969.83797957847</v>
      </c>
      <c r="O12" s="83">
        <v>75115</v>
      </c>
      <c r="P12" s="83">
        <v>1795</v>
      </c>
      <c r="Q12" s="83">
        <v>1284</v>
      </c>
      <c r="R12" s="104">
        <v>0</v>
      </c>
      <c r="S12" s="84">
        <v>0</v>
      </c>
      <c r="T12" s="83">
        <v>0</v>
      </c>
      <c r="U12" s="80">
        <v>30140</v>
      </c>
      <c r="V12" s="83">
        <v>66</v>
      </c>
      <c r="W12" s="83">
        <v>0</v>
      </c>
      <c r="X12" s="86">
        <v>0</v>
      </c>
      <c r="Y12" s="105">
        <v>1417</v>
      </c>
      <c r="Z12" s="108">
        <v>645</v>
      </c>
    </row>
    <row r="13" spans="1:26" s="106" customFormat="1" ht="14.25">
      <c r="A13" s="103" t="s">
        <v>197</v>
      </c>
      <c r="B13" s="80">
        <v>13350</v>
      </c>
      <c r="C13" s="107">
        <v>361400</v>
      </c>
      <c r="D13" s="81">
        <v>715</v>
      </c>
      <c r="E13" s="81">
        <v>1158</v>
      </c>
      <c r="F13" s="81">
        <v>1873</v>
      </c>
      <c r="G13" s="80">
        <v>786.5</v>
      </c>
      <c r="H13" s="80">
        <v>1395.2</v>
      </c>
      <c r="I13" s="81">
        <v>2181.7</v>
      </c>
      <c r="J13" s="82">
        <v>6.19</v>
      </c>
      <c r="K13" s="81">
        <v>2445.1672509656505</v>
      </c>
      <c r="L13" s="83">
        <v>1056.6</v>
      </c>
      <c r="M13" s="83">
        <v>621</v>
      </c>
      <c r="N13" s="83">
        <v>245306.76298056042</v>
      </c>
      <c r="O13" s="83">
        <v>72250</v>
      </c>
      <c r="P13" s="83">
        <v>1720</v>
      </c>
      <c r="Q13" s="83">
        <v>1235</v>
      </c>
      <c r="R13" s="104">
        <v>0</v>
      </c>
      <c r="S13" s="84">
        <v>0</v>
      </c>
      <c r="T13" s="83">
        <v>8938.148</v>
      </c>
      <c r="U13" s="80">
        <v>33000</v>
      </c>
      <c r="V13" s="83">
        <v>67.5</v>
      </c>
      <c r="W13" s="83">
        <v>0</v>
      </c>
      <c r="X13" s="86">
        <v>0</v>
      </c>
      <c r="Y13" s="105">
        <v>1400</v>
      </c>
      <c r="Z13" s="83">
        <v>647</v>
      </c>
    </row>
    <row r="14" spans="1:26" s="106" customFormat="1" ht="14.25">
      <c r="A14" s="103" t="s">
        <v>198</v>
      </c>
      <c r="B14" s="80">
        <v>13523</v>
      </c>
      <c r="C14" s="107">
        <v>375000</v>
      </c>
      <c r="D14" s="81">
        <v>802</v>
      </c>
      <c r="E14" s="81">
        <v>1216</v>
      </c>
      <c r="F14" s="81">
        <v>2018</v>
      </c>
      <c r="G14" s="80">
        <v>882.2</v>
      </c>
      <c r="H14" s="80">
        <v>1439.9</v>
      </c>
      <c r="I14" s="81">
        <v>2322.1000000000004</v>
      </c>
      <c r="J14" s="82">
        <v>6.89</v>
      </c>
      <c r="K14" s="81">
        <v>2207.117458119685</v>
      </c>
      <c r="L14" s="83">
        <v>1087.7</v>
      </c>
      <c r="M14" s="83">
        <v>826</v>
      </c>
      <c r="N14" s="83">
        <v>264597.8258935936</v>
      </c>
      <c r="O14" s="83">
        <v>71720</v>
      </c>
      <c r="P14" s="83">
        <v>1690</v>
      </c>
      <c r="Q14" s="83">
        <v>1226</v>
      </c>
      <c r="R14" s="104">
        <v>0</v>
      </c>
      <c r="S14" s="84">
        <v>0</v>
      </c>
      <c r="T14" s="83">
        <v>14523</v>
      </c>
      <c r="U14" s="80">
        <v>38500</v>
      </c>
      <c r="V14" s="83">
        <v>68.5</v>
      </c>
      <c r="W14" s="83">
        <v>0</v>
      </c>
      <c r="X14" s="86">
        <v>0</v>
      </c>
      <c r="Y14" s="105">
        <v>1507</v>
      </c>
      <c r="Z14" s="83">
        <v>649</v>
      </c>
    </row>
    <row r="15" spans="1:26" s="106" customFormat="1" ht="14.25">
      <c r="A15" s="103" t="s">
        <v>199</v>
      </c>
      <c r="B15" s="80">
        <v>13626</v>
      </c>
      <c r="C15" s="107">
        <v>390000</v>
      </c>
      <c r="D15" s="81">
        <v>843</v>
      </c>
      <c r="E15" s="81">
        <v>1242</v>
      </c>
      <c r="F15" s="81">
        <v>2085</v>
      </c>
      <c r="G15" s="80">
        <v>927.3</v>
      </c>
      <c r="H15" s="80">
        <v>1483.3</v>
      </c>
      <c r="I15" s="81">
        <v>2410.6</v>
      </c>
      <c r="J15" s="82">
        <v>8.23</v>
      </c>
      <c r="K15" s="81">
        <v>2263.1954373747626</v>
      </c>
      <c r="L15" s="83">
        <v>1118.7</v>
      </c>
      <c r="M15" s="83">
        <v>901</v>
      </c>
      <c r="N15" s="83">
        <v>247769.02661903537</v>
      </c>
      <c r="O15" s="83">
        <v>65755</v>
      </c>
      <c r="P15" s="83">
        <v>1540</v>
      </c>
      <c r="Q15" s="83">
        <v>1124</v>
      </c>
      <c r="R15" s="104">
        <v>0</v>
      </c>
      <c r="S15" s="84">
        <v>0</v>
      </c>
      <c r="T15" s="83">
        <v>18746</v>
      </c>
      <c r="U15" s="80">
        <v>40150</v>
      </c>
      <c r="V15" s="83">
        <v>68.62</v>
      </c>
      <c r="W15" s="83">
        <v>0</v>
      </c>
      <c r="X15" s="86">
        <v>0</v>
      </c>
      <c r="Y15" s="105">
        <v>1500</v>
      </c>
      <c r="Z15" s="83">
        <v>662</v>
      </c>
    </row>
    <row r="16" spans="1:26" s="106" customFormat="1" ht="14.25">
      <c r="A16" s="103" t="s">
        <v>200</v>
      </c>
      <c r="B16" s="80">
        <v>13701</v>
      </c>
      <c r="C16" s="107">
        <v>392300</v>
      </c>
      <c r="D16" s="81">
        <v>868</v>
      </c>
      <c r="E16" s="81">
        <v>1155</v>
      </c>
      <c r="F16" s="81">
        <v>2023</v>
      </c>
      <c r="G16" s="80">
        <v>954.8</v>
      </c>
      <c r="H16" s="80">
        <v>1427.6</v>
      </c>
      <c r="I16" s="81">
        <v>2382.3999999999996</v>
      </c>
      <c r="J16" s="82">
        <v>10.05</v>
      </c>
      <c r="K16" s="81">
        <v>2541.915196876014</v>
      </c>
      <c r="L16" s="83">
        <v>1150</v>
      </c>
      <c r="M16" s="83">
        <v>1031</v>
      </c>
      <c r="N16" s="83">
        <v>260767.61870439502</v>
      </c>
      <c r="O16" s="83">
        <v>64350</v>
      </c>
      <c r="P16" s="83">
        <v>1500</v>
      </c>
      <c r="Q16" s="83">
        <v>1100</v>
      </c>
      <c r="R16" s="104">
        <v>14.73</v>
      </c>
      <c r="S16" s="84">
        <v>3725.6130198988735</v>
      </c>
      <c r="T16" s="83">
        <v>20590</v>
      </c>
      <c r="U16" s="80">
        <v>41800</v>
      </c>
      <c r="V16" s="83">
        <v>73.22</v>
      </c>
      <c r="W16" s="83">
        <v>0</v>
      </c>
      <c r="X16" s="86">
        <v>0</v>
      </c>
      <c r="Y16" s="105">
        <v>1630</v>
      </c>
      <c r="Z16" s="83">
        <v>675</v>
      </c>
    </row>
    <row r="17" spans="1:26" s="106" customFormat="1" ht="14.25">
      <c r="A17" s="103" t="s">
        <v>201</v>
      </c>
      <c r="B17" s="80">
        <v>13817</v>
      </c>
      <c r="C17" s="107">
        <v>362600</v>
      </c>
      <c r="D17" s="81">
        <v>719</v>
      </c>
      <c r="E17" s="81">
        <v>1152</v>
      </c>
      <c r="F17" s="81">
        <v>1871</v>
      </c>
      <c r="G17" s="80">
        <v>790.9</v>
      </c>
      <c r="H17" s="80">
        <v>1393.9</v>
      </c>
      <c r="I17" s="81">
        <v>2184.8</v>
      </c>
      <c r="J17" s="82">
        <v>12.95</v>
      </c>
      <c r="K17" s="81">
        <v>2855.728901376462</v>
      </c>
      <c r="L17" s="83">
        <v>1181.3</v>
      </c>
      <c r="M17" s="83">
        <v>1097</v>
      </c>
      <c r="N17" s="83">
        <v>241910.00809343468</v>
      </c>
      <c r="O17" s="83">
        <v>65050</v>
      </c>
      <c r="P17" s="83">
        <v>1510</v>
      </c>
      <c r="Q17" s="83">
        <v>1112</v>
      </c>
      <c r="R17" s="104">
        <v>17.43</v>
      </c>
      <c r="S17" s="84">
        <v>3843.6567375283194</v>
      </c>
      <c r="T17" s="83">
        <v>26115</v>
      </c>
      <c r="U17" s="80">
        <v>39500</v>
      </c>
      <c r="V17" s="83">
        <v>78.125</v>
      </c>
      <c r="W17" s="83">
        <v>11.556</v>
      </c>
      <c r="X17" s="86">
        <v>2548.32457021671</v>
      </c>
      <c r="Y17" s="105">
        <v>1701.872</v>
      </c>
      <c r="Z17" s="83">
        <v>688.407</v>
      </c>
    </row>
    <row r="18" spans="1:26" s="106" customFormat="1" ht="14.25">
      <c r="A18" s="103" t="s">
        <v>202</v>
      </c>
      <c r="B18" s="80">
        <v>14146</v>
      </c>
      <c r="C18" s="107">
        <v>359100</v>
      </c>
      <c r="D18" s="81">
        <v>645</v>
      </c>
      <c r="E18" s="81">
        <v>1204</v>
      </c>
      <c r="F18" s="81">
        <v>1849</v>
      </c>
      <c r="G18" s="80">
        <v>709.5</v>
      </c>
      <c r="H18" s="80">
        <v>1474.5</v>
      </c>
      <c r="I18" s="81">
        <v>2184</v>
      </c>
      <c r="J18" s="82">
        <v>14.32</v>
      </c>
      <c r="K18" s="81">
        <v>2901.661146029612</v>
      </c>
      <c r="L18" s="83">
        <v>1226.3</v>
      </c>
      <c r="M18" s="83">
        <v>1296</v>
      </c>
      <c r="N18" s="83">
        <v>262608.4389144118</v>
      </c>
      <c r="O18" s="83">
        <v>72830</v>
      </c>
      <c r="P18" s="83">
        <v>1680</v>
      </c>
      <c r="Q18" s="83">
        <v>1245</v>
      </c>
      <c r="R18" s="104">
        <v>18.01</v>
      </c>
      <c r="S18" s="84">
        <v>3649.3657290498127</v>
      </c>
      <c r="T18" s="83">
        <v>26688</v>
      </c>
      <c r="U18" s="80">
        <v>41000</v>
      </c>
      <c r="V18" s="83">
        <v>79.375</v>
      </c>
      <c r="W18" s="83">
        <v>11.911</v>
      </c>
      <c r="X18" s="86">
        <v>2413.525552399351</v>
      </c>
      <c r="Y18" s="105">
        <v>1746.014</v>
      </c>
      <c r="Z18" s="83">
        <v>650</v>
      </c>
    </row>
    <row r="19" spans="1:26" s="106" customFormat="1" ht="14.25">
      <c r="A19" s="103" t="s">
        <v>203</v>
      </c>
      <c r="B19" s="80">
        <v>14151</v>
      </c>
      <c r="C19" s="107">
        <v>376500</v>
      </c>
      <c r="D19" s="81">
        <v>694</v>
      </c>
      <c r="E19" s="81">
        <v>1277</v>
      </c>
      <c r="F19" s="81">
        <v>1971</v>
      </c>
      <c r="G19" s="80">
        <v>763.4</v>
      </c>
      <c r="H19" s="80">
        <v>1568.6</v>
      </c>
      <c r="I19" s="81">
        <v>2332</v>
      </c>
      <c r="J19" s="82">
        <v>14.63</v>
      </c>
      <c r="K19" s="81">
        <v>2714.0892906141335</v>
      </c>
      <c r="L19" s="83">
        <v>1270.6</v>
      </c>
      <c r="M19" s="83">
        <v>1416</v>
      </c>
      <c r="N19" s="83">
        <v>262689.7085105682</v>
      </c>
      <c r="O19" s="83">
        <v>69030</v>
      </c>
      <c r="P19" s="83">
        <v>1470</v>
      </c>
      <c r="Q19" s="83">
        <v>1180</v>
      </c>
      <c r="R19" s="104">
        <v>19.08</v>
      </c>
      <c r="S19" s="84">
        <v>3539.632512981385</v>
      </c>
      <c r="T19" s="83">
        <v>25925</v>
      </c>
      <c r="U19" s="80">
        <v>43000</v>
      </c>
      <c r="V19" s="83">
        <v>87.5</v>
      </c>
      <c r="W19" s="83">
        <v>13.778</v>
      </c>
      <c r="X19" s="86">
        <v>2556.030228713707</v>
      </c>
      <c r="Y19" s="105">
        <v>1966</v>
      </c>
      <c r="Z19" s="83">
        <v>630</v>
      </c>
    </row>
    <row r="20" spans="1:26" s="106" customFormat="1" ht="14.25">
      <c r="A20" s="103" t="s">
        <v>204</v>
      </c>
      <c r="B20" s="80">
        <v>14944</v>
      </c>
      <c r="C20" s="107">
        <v>390000</v>
      </c>
      <c r="D20" s="81">
        <v>782</v>
      </c>
      <c r="E20" s="81">
        <v>1426</v>
      </c>
      <c r="F20" s="81">
        <v>2208</v>
      </c>
      <c r="G20" s="80">
        <v>860.2</v>
      </c>
      <c r="H20" s="80">
        <v>1801.6</v>
      </c>
      <c r="I20" s="81">
        <v>2661.8</v>
      </c>
      <c r="J20" s="82">
        <v>14.77</v>
      </c>
      <c r="K20" s="81">
        <v>2532.135211892699</v>
      </c>
      <c r="L20" s="83">
        <v>1300</v>
      </c>
      <c r="M20" s="83">
        <v>1553</v>
      </c>
      <c r="N20" s="83">
        <v>266242.78835946927</v>
      </c>
      <c r="O20" s="83">
        <v>66690</v>
      </c>
      <c r="P20" s="83">
        <v>1420</v>
      </c>
      <c r="Q20" s="83">
        <v>1140</v>
      </c>
      <c r="R20" s="104">
        <v>20.16</v>
      </c>
      <c r="S20" s="84">
        <v>3456.184554621314</v>
      </c>
      <c r="T20" s="83">
        <v>31970</v>
      </c>
      <c r="U20" s="80">
        <v>45000</v>
      </c>
      <c r="V20" s="83">
        <v>99.09</v>
      </c>
      <c r="W20" s="83">
        <v>13.467</v>
      </c>
      <c r="X20" s="86">
        <v>2308.7518550141485</v>
      </c>
      <c r="Y20" s="105">
        <v>1818</v>
      </c>
      <c r="Z20" s="83">
        <v>606</v>
      </c>
    </row>
    <row r="21" spans="1:26" s="106" customFormat="1" ht="14.25">
      <c r="A21" s="103" t="s">
        <v>205</v>
      </c>
      <c r="B21" s="80">
        <v>15172</v>
      </c>
      <c r="C21" s="107">
        <v>417800</v>
      </c>
      <c r="D21" s="81">
        <v>955</v>
      </c>
      <c r="E21" s="81">
        <v>1432</v>
      </c>
      <c r="F21" s="81">
        <v>2387</v>
      </c>
      <c r="G21" s="80">
        <v>1050.6</v>
      </c>
      <c r="H21" s="80">
        <v>1819.6</v>
      </c>
      <c r="I21" s="81">
        <v>2870.2</v>
      </c>
      <c r="J21" s="82">
        <v>15.36</v>
      </c>
      <c r="K21" s="81">
        <v>2387.9108130851514</v>
      </c>
      <c r="L21" s="83">
        <v>1359.8</v>
      </c>
      <c r="M21" s="83">
        <v>1874</v>
      </c>
      <c r="N21" s="83">
        <v>291337.5562318733</v>
      </c>
      <c r="O21" s="83">
        <v>69030</v>
      </c>
      <c r="P21" s="83">
        <v>1575</v>
      </c>
      <c r="Q21" s="83">
        <v>1180</v>
      </c>
      <c r="R21" s="104">
        <v>21.95</v>
      </c>
      <c r="S21" s="84">
        <v>3412.4116111470753</v>
      </c>
      <c r="T21" s="107">
        <v>22197.078129713424</v>
      </c>
      <c r="U21" s="83">
        <v>46000</v>
      </c>
      <c r="V21" s="83">
        <v>102.1</v>
      </c>
      <c r="W21" s="83">
        <v>15.489</v>
      </c>
      <c r="X21" s="86">
        <v>2407.9655328044214</v>
      </c>
      <c r="Y21" s="105">
        <v>1962</v>
      </c>
      <c r="Z21" s="83">
        <v>630</v>
      </c>
    </row>
    <row r="22" spans="1:26" s="109" customFormat="1" ht="14.25">
      <c r="A22" s="103" t="s">
        <v>206</v>
      </c>
      <c r="B22" s="80">
        <v>15275</v>
      </c>
      <c r="C22" s="107">
        <v>462000</v>
      </c>
      <c r="D22" s="81">
        <v>1089</v>
      </c>
      <c r="E22" s="81">
        <v>1526</v>
      </c>
      <c r="F22" s="81">
        <v>2615</v>
      </c>
      <c r="G22" s="80">
        <v>1208.1</v>
      </c>
      <c r="H22" s="80">
        <v>1840.7</v>
      </c>
      <c r="I22" s="81">
        <v>3048.8</v>
      </c>
      <c r="J22" s="82">
        <v>17.77</v>
      </c>
      <c r="K22" s="81">
        <v>2487.9955292156587</v>
      </c>
      <c r="L22" s="83">
        <v>1441.4</v>
      </c>
      <c r="M22" s="83">
        <v>1985</v>
      </c>
      <c r="N22" s="83">
        <v>277921.8416146923</v>
      </c>
      <c r="O22" s="83">
        <v>71140</v>
      </c>
      <c r="P22" s="83">
        <v>1616</v>
      </c>
      <c r="Q22" s="83">
        <v>1216</v>
      </c>
      <c r="R22" s="104">
        <v>24.73</v>
      </c>
      <c r="S22" s="84">
        <v>3462.472112408736</v>
      </c>
      <c r="T22" s="107">
        <v>27807.32864601462</v>
      </c>
      <c r="U22" s="83">
        <v>44000</v>
      </c>
      <c r="V22" s="83">
        <v>114.45</v>
      </c>
      <c r="W22" s="83">
        <v>17.844</v>
      </c>
      <c r="X22" s="86">
        <v>2498.356343462252</v>
      </c>
      <c r="Y22" s="105">
        <v>2025</v>
      </c>
      <c r="Z22" s="83">
        <v>654</v>
      </c>
    </row>
    <row r="23" spans="1:26" s="109" customFormat="1" ht="14.25">
      <c r="A23" s="103" t="s">
        <v>207</v>
      </c>
      <c r="B23" s="80">
        <v>15333</v>
      </c>
      <c r="C23" s="107">
        <v>425000</v>
      </c>
      <c r="D23" s="81">
        <v>941</v>
      </c>
      <c r="E23" s="81">
        <v>1333</v>
      </c>
      <c r="F23" s="81">
        <v>2274</v>
      </c>
      <c r="G23" s="80">
        <v>1127.3</v>
      </c>
      <c r="H23" s="80">
        <v>1684</v>
      </c>
      <c r="I23" s="81">
        <v>2811.3</v>
      </c>
      <c r="J23" s="82">
        <v>22.62</v>
      </c>
      <c r="K23" s="81">
        <v>2799.2466349903525</v>
      </c>
      <c r="L23" s="83">
        <v>1741.8</v>
      </c>
      <c r="M23" s="83">
        <v>2286</v>
      </c>
      <c r="N23" s="83">
        <v>282894.68645393214</v>
      </c>
      <c r="O23" s="83">
        <v>72070</v>
      </c>
      <c r="P23" s="83">
        <v>1666</v>
      </c>
      <c r="Q23" s="83">
        <v>1232</v>
      </c>
      <c r="R23" s="104">
        <v>28.79</v>
      </c>
      <c r="S23" s="84">
        <v>3562.79003631177</v>
      </c>
      <c r="T23" s="107">
        <v>31296.660543218473</v>
      </c>
      <c r="U23" s="83">
        <v>46000</v>
      </c>
      <c r="V23" s="83">
        <v>118.8</v>
      </c>
      <c r="W23" s="83">
        <v>20.1</v>
      </c>
      <c r="X23" s="86">
        <v>2487.3942247261753</v>
      </c>
      <c r="Y23" s="105">
        <v>2036</v>
      </c>
      <c r="Z23" s="83">
        <v>660</v>
      </c>
    </row>
    <row r="24" spans="1:26" s="109" customFormat="1" ht="14.25">
      <c r="A24" s="103" t="s">
        <v>208</v>
      </c>
      <c r="B24" s="80">
        <v>15523</v>
      </c>
      <c r="C24" s="107">
        <v>408000</v>
      </c>
      <c r="D24" s="81">
        <v>727</v>
      </c>
      <c r="E24" s="81">
        <v>1443</v>
      </c>
      <c r="F24" s="81">
        <v>2170</v>
      </c>
      <c r="G24" s="80">
        <v>915.8</v>
      </c>
      <c r="H24" s="80">
        <v>1678.6</v>
      </c>
      <c r="I24" s="81">
        <v>2594.3999999999996</v>
      </c>
      <c r="J24" s="82">
        <v>30.55</v>
      </c>
      <c r="K24" s="81">
        <v>3138.9669742785745</v>
      </c>
      <c r="L24" s="83">
        <v>1844.3</v>
      </c>
      <c r="M24" s="83">
        <v>2574</v>
      </c>
      <c r="N24" s="83">
        <v>264474.6642158118</v>
      </c>
      <c r="O24" s="80">
        <v>83450</v>
      </c>
      <c r="P24" s="80">
        <v>1735</v>
      </c>
      <c r="Q24" s="83">
        <v>1426.5</v>
      </c>
      <c r="R24" s="104">
        <v>38.43</v>
      </c>
      <c r="S24" s="84">
        <v>3948.6252314738335</v>
      </c>
      <c r="T24" s="107">
        <v>38855.863304095605</v>
      </c>
      <c r="U24" s="83">
        <v>48536</v>
      </c>
      <c r="V24" s="83">
        <v>101.2</v>
      </c>
      <c r="W24" s="83">
        <v>22.3</v>
      </c>
      <c r="X24" s="86">
        <v>2291.291768458665</v>
      </c>
      <c r="Y24" s="110">
        <v>1812</v>
      </c>
      <c r="Z24" s="83">
        <v>637.087</v>
      </c>
    </row>
    <row r="25" spans="1:26" s="109" customFormat="1" ht="14.25">
      <c r="A25" s="103" t="s">
        <v>209</v>
      </c>
      <c r="B25" s="80">
        <v>16181</v>
      </c>
      <c r="C25" s="107">
        <v>423000</v>
      </c>
      <c r="D25" s="81">
        <v>789</v>
      </c>
      <c r="E25" s="81">
        <v>1396</v>
      </c>
      <c r="F25" s="81">
        <v>2185</v>
      </c>
      <c r="G25" s="80">
        <v>1065.8</v>
      </c>
      <c r="H25" s="80">
        <v>1707</v>
      </c>
      <c r="I25" s="81">
        <v>2772.8</v>
      </c>
      <c r="J25" s="82">
        <v>36.27</v>
      </c>
      <c r="K25" s="81">
        <v>2967.5526284951</v>
      </c>
      <c r="L25" s="83">
        <v>2027</v>
      </c>
      <c r="M25" s="83">
        <v>3091</v>
      </c>
      <c r="N25" s="83">
        <v>252900.61137795297</v>
      </c>
      <c r="O25" s="80">
        <v>83000</v>
      </c>
      <c r="P25" s="80">
        <v>1804</v>
      </c>
      <c r="Q25" s="83">
        <v>1418.8</v>
      </c>
      <c r="R25" s="104">
        <v>44.44</v>
      </c>
      <c r="S25" s="84">
        <v>3636.0087899179002</v>
      </c>
      <c r="T25" s="107">
        <v>45608.8974581738</v>
      </c>
      <c r="U25" s="83">
        <v>62460</v>
      </c>
      <c r="V25" s="83">
        <v>104.05</v>
      </c>
      <c r="W25" s="83">
        <v>24.5</v>
      </c>
      <c r="X25" s="86">
        <v>2004.5503004722898</v>
      </c>
      <c r="Y25" s="110">
        <v>1888.1</v>
      </c>
      <c r="Z25" s="83">
        <v>675.312</v>
      </c>
    </row>
    <row r="26" spans="1:26" s="109" customFormat="1" ht="14.25">
      <c r="A26" s="103" t="s">
        <v>210</v>
      </c>
      <c r="B26" s="80">
        <v>16900</v>
      </c>
      <c r="C26" s="107">
        <v>470000</v>
      </c>
      <c r="D26" s="81">
        <v>1027</v>
      </c>
      <c r="E26" s="81">
        <v>1323</v>
      </c>
      <c r="F26" s="81">
        <v>2350</v>
      </c>
      <c r="G26" s="80">
        <v>1344.6</v>
      </c>
      <c r="H26" s="80">
        <v>1805.5</v>
      </c>
      <c r="I26" s="81">
        <v>3150.1</v>
      </c>
      <c r="J26" s="82">
        <v>40.9</v>
      </c>
      <c r="K26" s="81">
        <v>2722.2005230497075</v>
      </c>
      <c r="L26" s="83">
        <v>2096</v>
      </c>
      <c r="M26" s="83">
        <v>4019</v>
      </c>
      <c r="N26" s="83">
        <v>267494.47193488444</v>
      </c>
      <c r="O26" s="80">
        <v>98245</v>
      </c>
      <c r="P26" s="80">
        <v>1877</v>
      </c>
      <c r="Q26" s="83">
        <v>1677.216</v>
      </c>
      <c r="R26" s="104">
        <v>51.54</v>
      </c>
      <c r="S26" s="84">
        <v>3430.3720038626384</v>
      </c>
      <c r="T26" s="107">
        <v>49351.91024828867</v>
      </c>
      <c r="U26" s="83">
        <v>63043</v>
      </c>
      <c r="V26" s="83">
        <v>116.08</v>
      </c>
      <c r="W26" s="83">
        <v>26.7</v>
      </c>
      <c r="X26" s="86">
        <v>1777.0844490324496</v>
      </c>
      <c r="Y26" s="110">
        <v>1920.8</v>
      </c>
      <c r="Z26" s="83">
        <v>626.071</v>
      </c>
    </row>
    <row r="27" spans="1:26" s="109" customFormat="1" ht="14.25">
      <c r="A27" s="103" t="s">
        <v>211</v>
      </c>
      <c r="B27" s="80">
        <v>17422</v>
      </c>
      <c r="C27" s="107">
        <v>544502</v>
      </c>
      <c r="D27" s="81">
        <v>1249</v>
      </c>
      <c r="E27" s="81">
        <v>1269</v>
      </c>
      <c r="F27" s="81">
        <v>2518</v>
      </c>
      <c r="G27" s="80">
        <v>1210.913</v>
      </c>
      <c r="H27" s="80">
        <v>1425.732</v>
      </c>
      <c r="I27" s="80">
        <v>2636.645</v>
      </c>
      <c r="J27" s="82">
        <v>51.48</v>
      </c>
      <c r="K27" s="81">
        <v>2728.040479460448</v>
      </c>
      <c r="L27" s="83">
        <v>2276</v>
      </c>
      <c r="M27" s="83">
        <v>5838</v>
      </c>
      <c r="N27" s="83">
        <v>309368.6930670182</v>
      </c>
      <c r="O27" s="80">
        <v>99646</v>
      </c>
      <c r="P27" s="80">
        <v>1869</v>
      </c>
      <c r="Q27" s="83">
        <v>1521.058</v>
      </c>
      <c r="R27" s="104">
        <v>64.24</v>
      </c>
      <c r="S27" s="84">
        <v>3404.2214530019264</v>
      </c>
      <c r="T27" s="107">
        <v>57392.86278176123</v>
      </c>
      <c r="U27" s="83">
        <v>69836</v>
      </c>
      <c r="V27" s="83">
        <v>125</v>
      </c>
      <c r="W27" s="83">
        <v>28.9</v>
      </c>
      <c r="X27" s="86">
        <v>1531.4757159364208</v>
      </c>
      <c r="Y27" s="110">
        <v>2026.412</v>
      </c>
      <c r="Z27" s="83">
        <v>622.815</v>
      </c>
    </row>
    <row r="28" spans="1:26" s="109" customFormat="1" ht="14.25" customHeight="1">
      <c r="A28" s="103" t="s">
        <v>212</v>
      </c>
      <c r="B28" s="80">
        <v>17858</v>
      </c>
      <c r="C28" s="107">
        <v>540468</v>
      </c>
      <c r="D28" s="83">
        <v>1089.527</v>
      </c>
      <c r="E28" s="83">
        <v>1294.585</v>
      </c>
      <c r="F28" s="83">
        <v>2384.112</v>
      </c>
      <c r="G28" s="80">
        <v>1089.627</v>
      </c>
      <c r="H28" s="80">
        <v>1444.141</v>
      </c>
      <c r="I28" s="80">
        <v>2533.768</v>
      </c>
      <c r="J28" s="82">
        <v>74.02</v>
      </c>
      <c r="K28" s="81">
        <v>3031.095857948227</v>
      </c>
      <c r="L28" s="83">
        <v>2303</v>
      </c>
      <c r="M28" s="83">
        <v>7341</v>
      </c>
      <c r="N28" s="83">
        <v>300611.65486622445</v>
      </c>
      <c r="O28" s="80">
        <v>93240</v>
      </c>
      <c r="P28" s="80">
        <v>1875</v>
      </c>
      <c r="Q28" s="83">
        <v>1527.409</v>
      </c>
      <c r="R28" s="104">
        <v>90.5</v>
      </c>
      <c r="S28" s="84">
        <v>3705.9467055432933</v>
      </c>
      <c r="T28" s="107">
        <v>62700.64761805313</v>
      </c>
      <c r="U28" s="83">
        <v>79141</v>
      </c>
      <c r="V28" s="83">
        <v>157.25</v>
      </c>
      <c r="W28" s="83">
        <v>31.11</v>
      </c>
      <c r="X28" s="86">
        <v>1273.9447735851033</v>
      </c>
      <c r="Y28" s="105">
        <v>2137.864</v>
      </c>
      <c r="Z28" s="83">
        <v>626.1</v>
      </c>
    </row>
    <row r="29" spans="1:26" s="109" customFormat="1" ht="14.25" customHeight="1">
      <c r="A29" s="103" t="s">
        <v>213</v>
      </c>
      <c r="B29" s="80">
        <v>18516</v>
      </c>
      <c r="C29" s="107">
        <v>570400</v>
      </c>
      <c r="D29" s="83">
        <v>1070.044</v>
      </c>
      <c r="E29" s="83">
        <v>1410.377</v>
      </c>
      <c r="F29" s="83">
        <v>2480.4210000000003</v>
      </c>
      <c r="G29" s="80">
        <v>1070.044</v>
      </c>
      <c r="H29" s="80">
        <v>1566.5159999999998</v>
      </c>
      <c r="I29" s="80">
        <v>2636.56</v>
      </c>
      <c r="J29" s="82">
        <v>32.205</v>
      </c>
      <c r="K29" s="81">
        <v>1122.6874014721311</v>
      </c>
      <c r="L29" s="80">
        <v>2490</v>
      </c>
      <c r="M29" s="80">
        <v>8326</v>
      </c>
      <c r="N29" s="83">
        <v>290249.81539068354</v>
      </c>
      <c r="O29" s="83">
        <v>102616</v>
      </c>
      <c r="P29" s="83">
        <v>1884</v>
      </c>
      <c r="Q29" s="83">
        <v>1765</v>
      </c>
      <c r="R29" s="104">
        <v>108.84</v>
      </c>
      <c r="S29" s="84">
        <v>3794.2337145234205</v>
      </c>
      <c r="T29" s="107">
        <v>70792.82417797888</v>
      </c>
      <c r="U29" s="83">
        <v>89348</v>
      </c>
      <c r="V29" s="83">
        <v>164.71</v>
      </c>
      <c r="W29" s="83">
        <v>49.06</v>
      </c>
      <c r="X29" s="86">
        <v>1710.2637452638644</v>
      </c>
      <c r="Y29" s="105">
        <v>2255.446</v>
      </c>
      <c r="Z29" s="83">
        <v>632.3</v>
      </c>
    </row>
    <row r="30" spans="1:26" s="109" customFormat="1" ht="14.25" customHeight="1">
      <c r="A30" s="103" t="s">
        <v>214</v>
      </c>
      <c r="B30" s="80">
        <v>19070</v>
      </c>
      <c r="C30" s="107">
        <v>597085</v>
      </c>
      <c r="D30" s="83">
        <v>1198.103</v>
      </c>
      <c r="E30" s="83">
        <v>1616.24</v>
      </c>
      <c r="F30" s="83">
        <v>2814.343</v>
      </c>
      <c r="G30" s="80">
        <v>1198.103</v>
      </c>
      <c r="H30" s="80">
        <v>1699.1979999999999</v>
      </c>
      <c r="I30" s="80">
        <v>2897.301</v>
      </c>
      <c r="J30" s="82">
        <v>37</v>
      </c>
      <c r="K30" s="81">
        <v>1035.8922758784738</v>
      </c>
      <c r="L30" s="107">
        <v>2002</v>
      </c>
      <c r="M30" s="80">
        <v>11750</v>
      </c>
      <c r="N30" s="83">
        <v>328965.7903127586</v>
      </c>
      <c r="O30" s="83">
        <v>110704</v>
      </c>
      <c r="P30" s="83">
        <v>1916</v>
      </c>
      <c r="Q30" s="83">
        <v>1564.636</v>
      </c>
      <c r="R30" s="104">
        <v>156.54</v>
      </c>
      <c r="S30" s="84">
        <v>4382.664239622062</v>
      </c>
      <c r="T30" s="107">
        <v>78885.00073790463</v>
      </c>
      <c r="U30" s="83">
        <v>102751</v>
      </c>
      <c r="V30" s="83">
        <v>189.415</v>
      </c>
      <c r="W30" s="83">
        <v>62.22</v>
      </c>
      <c r="X30" s="86">
        <v>1741.9788487880714</v>
      </c>
      <c r="Y30" s="105">
        <v>2356.6</v>
      </c>
      <c r="Z30" s="83">
        <v>638.637</v>
      </c>
    </row>
    <row r="31" spans="1:26" s="109" customFormat="1" ht="14.25" customHeight="1">
      <c r="A31" s="103" t="s">
        <v>215</v>
      </c>
      <c r="B31" s="80">
        <v>19424</v>
      </c>
      <c r="C31" s="107">
        <v>593223</v>
      </c>
      <c r="D31" s="80">
        <v>1388.049</v>
      </c>
      <c r="E31" s="80">
        <v>1818.905</v>
      </c>
      <c r="F31" s="83">
        <v>3206.9539999999997</v>
      </c>
      <c r="G31" s="80">
        <v>1388.049</v>
      </c>
      <c r="H31" s="80">
        <v>1878.0120000000002</v>
      </c>
      <c r="I31" s="80">
        <v>3266.061</v>
      </c>
      <c r="J31" s="82">
        <v>43.22</v>
      </c>
      <c r="K31" s="81">
        <v>947.5778981589373</v>
      </c>
      <c r="L31" s="107">
        <v>2098</v>
      </c>
      <c r="M31" s="83">
        <v>13000</v>
      </c>
      <c r="N31" s="83">
        <v>285018.80324077245</v>
      </c>
      <c r="O31" s="83">
        <v>107609</v>
      </c>
      <c r="P31" s="83">
        <v>2030</v>
      </c>
      <c r="Q31" s="83">
        <v>1545.31</v>
      </c>
      <c r="R31" s="104">
        <v>84.69</v>
      </c>
      <c r="S31" s="84">
        <v>1856.7878804970014</v>
      </c>
      <c r="T31" s="107">
        <v>83358.5657148161</v>
      </c>
      <c r="U31" s="83">
        <v>108910</v>
      </c>
      <c r="V31" s="83">
        <v>170</v>
      </c>
      <c r="W31" s="83">
        <v>88.9</v>
      </c>
      <c r="X31" s="86">
        <v>1949.0901237003593</v>
      </c>
      <c r="Y31" s="105">
        <v>2413.3</v>
      </c>
      <c r="Z31" s="83">
        <v>645</v>
      </c>
    </row>
    <row r="32" spans="1:26" s="109" customFormat="1" ht="14.25" customHeight="1">
      <c r="A32" s="103" t="s">
        <v>216</v>
      </c>
      <c r="B32" s="80">
        <v>19438</v>
      </c>
      <c r="C32" s="107">
        <v>624255</v>
      </c>
      <c r="D32" s="80">
        <v>1543.041</v>
      </c>
      <c r="E32" s="80">
        <v>1875.45</v>
      </c>
      <c r="F32" s="83">
        <v>3418.491</v>
      </c>
      <c r="G32" s="80">
        <v>1543.041</v>
      </c>
      <c r="H32" s="80">
        <v>2011.4759999999999</v>
      </c>
      <c r="I32" s="80">
        <v>3554.517</v>
      </c>
      <c r="J32" s="82">
        <v>52.58</v>
      </c>
      <c r="K32" s="81">
        <v>936.6031445488322</v>
      </c>
      <c r="L32" s="107">
        <v>2321</v>
      </c>
      <c r="M32" s="83">
        <v>16170</v>
      </c>
      <c r="N32" s="83">
        <v>288034.85826083337</v>
      </c>
      <c r="O32" s="83">
        <v>100491</v>
      </c>
      <c r="P32" s="83">
        <v>2094</v>
      </c>
      <c r="Q32" s="83">
        <v>1622</v>
      </c>
      <c r="R32" s="104">
        <v>111.01</v>
      </c>
      <c r="S32" s="84">
        <v>1977.4118500640143</v>
      </c>
      <c r="T32" s="107">
        <v>104849.58033704603</v>
      </c>
      <c r="U32" s="83">
        <v>109806</v>
      </c>
      <c r="V32" s="83">
        <v>171.5</v>
      </c>
      <c r="W32" s="83">
        <v>93</v>
      </c>
      <c r="X32" s="86">
        <v>1656.601225618893</v>
      </c>
      <c r="Y32" s="105">
        <v>2426.573</v>
      </c>
      <c r="Z32" s="83">
        <v>652.095</v>
      </c>
    </row>
    <row r="33" spans="1:26" s="109" customFormat="1" ht="14.25" customHeight="1">
      <c r="A33" s="103" t="s">
        <v>217</v>
      </c>
      <c r="B33" s="80">
        <v>19161</v>
      </c>
      <c r="C33" s="107">
        <v>587005</v>
      </c>
      <c r="D33" s="80">
        <v>1489.64</v>
      </c>
      <c r="E33" s="80">
        <v>1757.533</v>
      </c>
      <c r="F33" s="83">
        <v>3247.173</v>
      </c>
      <c r="G33" s="107">
        <v>1489.64</v>
      </c>
      <c r="H33" s="107">
        <v>1818.457</v>
      </c>
      <c r="I33" s="107">
        <v>3308.097</v>
      </c>
      <c r="J33" s="111">
        <v>75.92</v>
      </c>
      <c r="K33" s="81">
        <v>1081.9588252103447</v>
      </c>
      <c r="L33" s="107">
        <v>2490</v>
      </c>
      <c r="M33" s="83">
        <v>23000</v>
      </c>
      <c r="N33" s="83">
        <v>327779.9391443352</v>
      </c>
      <c r="O33" s="83">
        <v>95671</v>
      </c>
      <c r="P33" s="83">
        <v>2179</v>
      </c>
      <c r="Q33" s="83">
        <v>1550</v>
      </c>
      <c r="R33" s="104">
        <v>117.63</v>
      </c>
      <c r="S33" s="84">
        <v>1676.3806191977455</v>
      </c>
      <c r="T33" s="107">
        <v>139890.3770042928</v>
      </c>
      <c r="U33" s="83">
        <v>125000</v>
      </c>
      <c r="V33" s="83">
        <v>173</v>
      </c>
      <c r="W33" s="83">
        <v>97</v>
      </c>
      <c r="X33" s="86">
        <v>1382.376265086979</v>
      </c>
      <c r="Y33" s="105">
        <v>2634</v>
      </c>
      <c r="Z33" s="83">
        <v>664</v>
      </c>
    </row>
    <row r="34" spans="1:26" s="109" customFormat="1" ht="14.25" customHeight="1">
      <c r="A34" s="103" t="s">
        <v>218</v>
      </c>
      <c r="B34" s="80">
        <v>19078</v>
      </c>
      <c r="C34" s="107">
        <v>553055</v>
      </c>
      <c r="D34" s="83">
        <v>1230.806</v>
      </c>
      <c r="E34" s="83">
        <v>1742.314</v>
      </c>
      <c r="F34" s="83">
        <v>2973.12</v>
      </c>
      <c r="G34" s="107">
        <v>1230.806</v>
      </c>
      <c r="H34" s="107">
        <v>1776.305</v>
      </c>
      <c r="I34" s="107">
        <v>3007.111</v>
      </c>
      <c r="J34" s="111">
        <v>99.42</v>
      </c>
      <c r="K34" s="81">
        <v>1182.5806690061584</v>
      </c>
      <c r="L34" s="107">
        <v>2647</v>
      </c>
      <c r="M34" s="83">
        <v>26300</v>
      </c>
      <c r="N34" s="83">
        <v>312833.14820822736</v>
      </c>
      <c r="O34" s="83">
        <v>106991</v>
      </c>
      <c r="P34" s="83">
        <v>2244</v>
      </c>
      <c r="Q34" s="83">
        <v>1695</v>
      </c>
      <c r="R34" s="104">
        <v>160.81</v>
      </c>
      <c r="S34" s="84">
        <v>1912.8022267439178</v>
      </c>
      <c r="T34" s="107">
        <v>157208.9764241791</v>
      </c>
      <c r="U34" s="83">
        <v>126160</v>
      </c>
      <c r="V34" s="83">
        <v>176</v>
      </c>
      <c r="W34" s="83">
        <v>102</v>
      </c>
      <c r="X34" s="86">
        <v>1213.26924400149</v>
      </c>
      <c r="Y34" s="105">
        <v>2660</v>
      </c>
      <c r="Z34" s="83">
        <v>729</v>
      </c>
    </row>
    <row r="35" spans="1:26" s="109" customFormat="1" ht="14.25" customHeight="1">
      <c r="A35" s="103" t="s">
        <v>219</v>
      </c>
      <c r="B35" s="80">
        <v>19477</v>
      </c>
      <c r="C35" s="107">
        <v>587890</v>
      </c>
      <c r="D35" s="83">
        <v>1234.618</v>
      </c>
      <c r="E35" s="83">
        <v>1939.727</v>
      </c>
      <c r="F35" s="83">
        <v>3174.3450000000003</v>
      </c>
      <c r="G35" s="107">
        <v>1234.618</v>
      </c>
      <c r="H35" s="107">
        <v>1927.291</v>
      </c>
      <c r="I35" s="107">
        <v>3161.9089999999997</v>
      </c>
      <c r="J35" s="111">
        <v>107.14</v>
      </c>
      <c r="K35" s="81">
        <v>1047.423506940679</v>
      </c>
      <c r="L35" s="107">
        <v>2769</v>
      </c>
      <c r="M35" s="83">
        <v>29000</v>
      </c>
      <c r="N35" s="83">
        <v>283510.18948366336</v>
      </c>
      <c r="O35" s="83">
        <v>108889</v>
      </c>
      <c r="P35" s="83">
        <v>2312</v>
      </c>
      <c r="Q35" s="83">
        <v>1759</v>
      </c>
      <c r="R35" s="104">
        <v>200.69</v>
      </c>
      <c r="S35" s="84">
        <v>1961.988273361255</v>
      </c>
      <c r="T35" s="107">
        <v>163429.0367792087</v>
      </c>
      <c r="U35" s="83">
        <v>137400</v>
      </c>
      <c r="V35" s="83">
        <v>183.04</v>
      </c>
      <c r="W35" s="83">
        <v>160.5</v>
      </c>
      <c r="X35" s="86">
        <v>1569.0822555906195</v>
      </c>
      <c r="Y35" s="105">
        <v>2466.25</v>
      </c>
      <c r="Z35" s="83">
        <v>959.173</v>
      </c>
    </row>
    <row r="36" spans="1:26" s="109" customFormat="1" ht="14.25" customHeight="1">
      <c r="A36" s="103" t="s">
        <v>220</v>
      </c>
      <c r="B36" s="80">
        <v>19830</v>
      </c>
      <c r="C36" s="107">
        <v>585859</v>
      </c>
      <c r="D36" s="83">
        <v>1440.68</v>
      </c>
      <c r="E36" s="83">
        <v>1872.733</v>
      </c>
      <c r="F36" s="83">
        <v>3313.413</v>
      </c>
      <c r="G36" s="107">
        <v>1435.196</v>
      </c>
      <c r="H36" s="107">
        <v>1878.848</v>
      </c>
      <c r="I36" s="107">
        <v>3314.044</v>
      </c>
      <c r="J36" s="111">
        <v>136.22</v>
      </c>
      <c r="K36" s="81">
        <v>1061.1486563776782</v>
      </c>
      <c r="L36" s="107">
        <v>2816</v>
      </c>
      <c r="M36" s="83">
        <v>31000</v>
      </c>
      <c r="N36" s="83">
        <v>241488.82945021306</v>
      </c>
      <c r="O36" s="83">
        <v>105110</v>
      </c>
      <c r="P36" s="83">
        <v>2381</v>
      </c>
      <c r="Q36" s="83">
        <v>1803</v>
      </c>
      <c r="R36" s="104">
        <v>214.39</v>
      </c>
      <c r="S36" s="84">
        <v>1670.0900047042314</v>
      </c>
      <c r="T36" s="107">
        <v>184315.0237556561</v>
      </c>
      <c r="U36" s="83">
        <v>151300</v>
      </c>
      <c r="V36" s="83">
        <v>195.05</v>
      </c>
      <c r="W36" s="83">
        <v>169.467</v>
      </c>
      <c r="X36" s="86">
        <v>1320.1415309819117</v>
      </c>
      <c r="Y36" s="105">
        <v>2500</v>
      </c>
      <c r="Z36" s="83">
        <v>878.5</v>
      </c>
    </row>
    <row r="37" spans="1:26" s="109" customFormat="1" ht="14.25" customHeight="1">
      <c r="A37" s="103" t="s">
        <v>221</v>
      </c>
      <c r="B37" s="80">
        <v>20217</v>
      </c>
      <c r="C37" s="107">
        <v>580541</v>
      </c>
      <c r="D37" s="80">
        <v>1273</v>
      </c>
      <c r="E37" s="80">
        <v>1943.3</v>
      </c>
      <c r="F37" s="80">
        <v>3216.3</v>
      </c>
      <c r="G37" s="107">
        <v>1353.316</v>
      </c>
      <c r="H37" s="107">
        <v>1931.731</v>
      </c>
      <c r="I37" s="107">
        <v>3285.047</v>
      </c>
      <c r="J37" s="111">
        <v>176.58</v>
      </c>
      <c r="K37" s="81">
        <v>1059.008167321527</v>
      </c>
      <c r="L37" s="107">
        <v>3016</v>
      </c>
      <c r="M37" s="83">
        <v>35000</v>
      </c>
      <c r="N37" s="83">
        <v>209906.47783584462</v>
      </c>
      <c r="O37" s="83">
        <v>111797</v>
      </c>
      <c r="P37" s="83">
        <v>2440</v>
      </c>
      <c r="Q37" s="83">
        <v>1873</v>
      </c>
      <c r="R37" s="104">
        <v>328.45</v>
      </c>
      <c r="S37" s="84">
        <v>1969.8223612909476</v>
      </c>
      <c r="T37" s="107">
        <v>221750.12642127858</v>
      </c>
      <c r="U37" s="83">
        <v>186310</v>
      </c>
      <c r="V37" s="83">
        <v>208.3</v>
      </c>
      <c r="W37" s="83">
        <v>194.196</v>
      </c>
      <c r="X37" s="86">
        <v>1164.6570962802766</v>
      </c>
      <c r="Y37" s="105">
        <v>2537.5</v>
      </c>
      <c r="Z37" s="83">
        <v>922.425</v>
      </c>
    </row>
    <row r="38" spans="1:26" s="109" customFormat="1" ht="14.25" customHeight="1">
      <c r="A38" s="103" t="s">
        <v>222</v>
      </c>
      <c r="B38" s="112">
        <v>20681</v>
      </c>
      <c r="C38" s="107">
        <v>569390</v>
      </c>
      <c r="D38" s="80">
        <v>1165</v>
      </c>
      <c r="E38" s="80">
        <v>1985</v>
      </c>
      <c r="F38" s="80">
        <v>3150</v>
      </c>
      <c r="G38" s="107">
        <v>1218.799</v>
      </c>
      <c r="H38" s="107">
        <v>1854.014</v>
      </c>
      <c r="I38" s="107">
        <v>3072.813</v>
      </c>
      <c r="J38" s="111">
        <v>252.01</v>
      </c>
      <c r="K38" s="81">
        <v>1216.1954034281214</v>
      </c>
      <c r="L38" s="107">
        <v>3142.7</v>
      </c>
      <c r="M38" s="83">
        <v>43700</v>
      </c>
      <c r="N38" s="83">
        <v>210895.35784218446</v>
      </c>
      <c r="O38" s="83">
        <v>118527</v>
      </c>
      <c r="P38" s="83">
        <v>2511</v>
      </c>
      <c r="Q38" s="83">
        <v>1873</v>
      </c>
      <c r="R38" s="104">
        <v>381.2</v>
      </c>
      <c r="S38" s="84">
        <v>1839.6638537629453</v>
      </c>
      <c r="T38" s="107">
        <v>253837.35727752643</v>
      </c>
      <c r="U38" s="83">
        <v>214675</v>
      </c>
      <c r="V38" s="83">
        <v>226</v>
      </c>
      <c r="W38" s="83">
        <v>244.301</v>
      </c>
      <c r="X38" s="86">
        <v>1178.9919179909268</v>
      </c>
      <c r="Y38" s="105">
        <v>2575.5</v>
      </c>
      <c r="Z38" s="83">
        <v>946.8</v>
      </c>
    </row>
    <row r="39" spans="1:26" s="109" customFormat="1" ht="14.25" customHeight="1">
      <c r="A39" s="103" t="s">
        <v>223</v>
      </c>
      <c r="B39" s="80">
        <v>24245.2</v>
      </c>
      <c r="C39" s="107">
        <v>622408</v>
      </c>
      <c r="D39" s="80">
        <v>1199.37</v>
      </c>
      <c r="E39" s="80">
        <v>2058.45</v>
      </c>
      <c r="F39" s="80">
        <v>3257.8199999999997</v>
      </c>
      <c r="G39" s="107">
        <v>1291.176</v>
      </c>
      <c r="H39" s="107">
        <v>1963.849</v>
      </c>
      <c r="I39" s="107">
        <v>3255.0249999999996</v>
      </c>
      <c r="J39" s="111">
        <v>274.36</v>
      </c>
      <c r="K39" s="81">
        <v>1039.863795804049</v>
      </c>
      <c r="L39" s="107">
        <v>3357.3</v>
      </c>
      <c r="M39" s="83">
        <v>53900</v>
      </c>
      <c r="N39" s="83">
        <v>204288.7395897297</v>
      </c>
      <c r="O39" s="83">
        <v>127303</v>
      </c>
      <c r="P39" s="83">
        <v>2580</v>
      </c>
      <c r="Q39" s="83">
        <v>1974.248</v>
      </c>
      <c r="R39" s="104">
        <v>476.5</v>
      </c>
      <c r="S39" s="84">
        <v>1806.00342141941</v>
      </c>
      <c r="T39" s="107">
        <v>271622.14027149323</v>
      </c>
      <c r="U39" s="83">
        <v>276675</v>
      </c>
      <c r="V39" s="83">
        <v>208.05</v>
      </c>
      <c r="W39" s="83">
        <v>301.2</v>
      </c>
      <c r="X39" s="86">
        <v>1141.5912498038326</v>
      </c>
      <c r="Y39" s="105">
        <v>2542</v>
      </c>
      <c r="Z39" s="83">
        <v>956.459</v>
      </c>
    </row>
    <row r="40" spans="1:26" s="109" customFormat="1" ht="14.25" customHeight="1">
      <c r="A40" s="103" t="s">
        <v>224</v>
      </c>
      <c r="B40" s="80">
        <v>24414.896</v>
      </c>
      <c r="C40" s="107">
        <v>691677</v>
      </c>
      <c r="D40" s="113">
        <v>1223.35</v>
      </c>
      <c r="E40" s="113">
        <v>2120.2</v>
      </c>
      <c r="F40" s="113">
        <v>3343.5499999999997</v>
      </c>
      <c r="G40" s="114">
        <v>1501.851</v>
      </c>
      <c r="H40" s="114">
        <v>2127.313</v>
      </c>
      <c r="I40" s="114">
        <v>3629.164</v>
      </c>
      <c r="J40" s="111">
        <v>272</v>
      </c>
      <c r="K40" s="81">
        <v>830.680309827516</v>
      </c>
      <c r="L40" s="107">
        <v>3642.7</v>
      </c>
      <c r="M40" s="83">
        <v>68900</v>
      </c>
      <c r="N40" s="83">
        <v>210418.65201145533</v>
      </c>
      <c r="O40" s="83">
        <v>115432</v>
      </c>
      <c r="P40" s="83">
        <v>2600</v>
      </c>
      <c r="Q40" s="83">
        <v>1969.706</v>
      </c>
      <c r="R40" s="104">
        <v>595.625</v>
      </c>
      <c r="S40" s="84">
        <v>1819.021910077258</v>
      </c>
      <c r="T40" s="107">
        <v>261299.50398828174</v>
      </c>
      <c r="U40" s="83">
        <v>280395</v>
      </c>
      <c r="V40" s="83">
        <v>223.2</v>
      </c>
      <c r="W40" s="83">
        <v>384.9</v>
      </c>
      <c r="X40" s="86">
        <v>1175.4737178404812</v>
      </c>
      <c r="Y40" s="105">
        <v>2545</v>
      </c>
      <c r="Z40" s="83">
        <v>958</v>
      </c>
    </row>
    <row r="41" spans="1:26" s="109" customFormat="1" ht="14.25" customHeight="1">
      <c r="A41" s="103" t="s">
        <v>225</v>
      </c>
      <c r="B41" s="80">
        <v>24383.504</v>
      </c>
      <c r="C41" s="107">
        <v>746107</v>
      </c>
      <c r="D41" s="80">
        <v>1698.467</v>
      </c>
      <c r="E41" s="80">
        <v>2185.086</v>
      </c>
      <c r="F41" s="80">
        <v>3883.553</v>
      </c>
      <c r="G41" s="107">
        <v>1698.467</v>
      </c>
      <c r="H41" s="107">
        <v>2227.775</v>
      </c>
      <c r="I41" s="107">
        <v>3926.242</v>
      </c>
      <c r="J41" s="111">
        <v>388</v>
      </c>
      <c r="K41" s="81">
        <v>931.2935062938498</v>
      </c>
      <c r="L41" s="80">
        <v>3917</v>
      </c>
      <c r="M41" s="80">
        <v>90400</v>
      </c>
      <c r="N41" s="83">
        <v>216981.7860024846</v>
      </c>
      <c r="O41" s="83">
        <v>103150</v>
      </c>
      <c r="P41" s="83">
        <v>2640</v>
      </c>
      <c r="Q41" s="83">
        <v>1960</v>
      </c>
      <c r="R41" s="104">
        <v>744.53125</v>
      </c>
      <c r="S41" s="84">
        <v>1787.054428757327</v>
      </c>
      <c r="T41" s="107">
        <v>276629</v>
      </c>
      <c r="U41" s="83">
        <v>297648</v>
      </c>
      <c r="V41" s="83">
        <v>236.15</v>
      </c>
      <c r="W41" s="83">
        <v>505.4</v>
      </c>
      <c r="X41" s="86">
        <v>1213.0817991776073</v>
      </c>
      <c r="Y41" s="105">
        <v>2547</v>
      </c>
      <c r="Z41" s="83">
        <v>959</v>
      </c>
    </row>
    <row r="42" spans="1:26" s="109" customFormat="1" ht="14.25" customHeight="1">
      <c r="A42" s="103" t="s">
        <v>226</v>
      </c>
      <c r="B42" s="80">
        <v>24350.208</v>
      </c>
      <c r="C42" s="107">
        <v>701006</v>
      </c>
      <c r="D42" s="80">
        <v>1664.646</v>
      </c>
      <c r="E42" s="80">
        <v>1989.377</v>
      </c>
      <c r="F42" s="80">
        <v>3654.023</v>
      </c>
      <c r="G42" s="107">
        <v>1664.646</v>
      </c>
      <c r="H42" s="107">
        <v>2187.479</v>
      </c>
      <c r="I42" s="107">
        <v>3852.125</v>
      </c>
      <c r="J42" s="111">
        <v>610</v>
      </c>
      <c r="K42" s="81">
        <v>1140.871023268687</v>
      </c>
      <c r="L42" s="80">
        <v>4132</v>
      </c>
      <c r="M42" s="80">
        <v>156489</v>
      </c>
      <c r="N42" s="83">
        <v>292678.30419720255</v>
      </c>
      <c r="O42" s="83">
        <v>109572</v>
      </c>
      <c r="P42" s="83">
        <v>2642</v>
      </c>
      <c r="Q42" s="83">
        <v>1901</v>
      </c>
      <c r="R42" s="104">
        <v>822.3</v>
      </c>
      <c r="S42" s="84">
        <v>1537.9315449735102</v>
      </c>
      <c r="T42" s="107">
        <v>280059</v>
      </c>
      <c r="U42" s="83">
        <v>386100</v>
      </c>
      <c r="V42" s="83">
        <v>251.45</v>
      </c>
      <c r="W42" s="83">
        <v>1035.302</v>
      </c>
      <c r="X42" s="86">
        <v>1936.3050034952755</v>
      </c>
      <c r="Y42" s="105">
        <v>2550</v>
      </c>
      <c r="Z42" s="83">
        <v>964</v>
      </c>
    </row>
    <row r="43" spans="1:26" s="109" customFormat="1" ht="14.25" customHeight="1">
      <c r="A43" s="103" t="s">
        <v>227</v>
      </c>
      <c r="B43" s="80">
        <v>24772.496</v>
      </c>
      <c r="C43" s="107">
        <v>594586</v>
      </c>
      <c r="D43" s="80">
        <v>1394.803</v>
      </c>
      <c r="E43" s="80">
        <v>1720.004</v>
      </c>
      <c r="F43" s="80">
        <v>3114.807</v>
      </c>
      <c r="G43" s="107">
        <v>1396.339</v>
      </c>
      <c r="H43" s="107">
        <v>1803.261</v>
      </c>
      <c r="I43" s="107">
        <v>3199.6</v>
      </c>
      <c r="J43" s="111">
        <v>784</v>
      </c>
      <c r="K43" s="81">
        <v>1198.9177036467872</v>
      </c>
      <c r="L43" s="80">
        <v>4215</v>
      </c>
      <c r="M43" s="80">
        <v>184407</v>
      </c>
      <c r="N43" s="83">
        <v>282001.0420617259</v>
      </c>
      <c r="O43" s="83">
        <v>108725</v>
      </c>
      <c r="P43" s="83">
        <v>2644</v>
      </c>
      <c r="Q43" s="83">
        <v>1933</v>
      </c>
      <c r="R43" s="104">
        <v>968.998</v>
      </c>
      <c r="S43" s="84">
        <v>1481.8225216815429</v>
      </c>
      <c r="T43" s="107">
        <v>313666</v>
      </c>
      <c r="U43" s="83">
        <v>408200</v>
      </c>
      <c r="V43" s="83">
        <v>267.35</v>
      </c>
      <c r="W43" s="83">
        <v>1220</v>
      </c>
      <c r="X43" s="86">
        <v>1865.662753123827</v>
      </c>
      <c r="Y43" s="105">
        <v>2553</v>
      </c>
      <c r="Z43" s="83">
        <v>968</v>
      </c>
    </row>
    <row r="44" spans="1:26" s="109" customFormat="1" ht="14.25" customHeight="1">
      <c r="A44" s="103" t="s">
        <v>228</v>
      </c>
      <c r="B44" s="80">
        <v>25324</v>
      </c>
      <c r="C44" s="107">
        <v>600255</v>
      </c>
      <c r="D44" s="80">
        <v>1245.993</v>
      </c>
      <c r="E44" s="80">
        <v>1873.014</v>
      </c>
      <c r="F44" s="80">
        <v>3119.0069999999996</v>
      </c>
      <c r="G44" s="107">
        <v>1246.552</v>
      </c>
      <c r="H44" s="107">
        <v>1882.816</v>
      </c>
      <c r="I44" s="107">
        <v>3129.368</v>
      </c>
      <c r="J44" s="111">
        <v>834</v>
      </c>
      <c r="K44" s="81">
        <v>1024.7463136832314</v>
      </c>
      <c r="L44" s="80">
        <v>4426</v>
      </c>
      <c r="M44" s="80">
        <v>208730</v>
      </c>
      <c r="N44" s="83">
        <v>256469.18232026484</v>
      </c>
      <c r="O44" s="83">
        <v>119013</v>
      </c>
      <c r="P44" s="83">
        <v>2635</v>
      </c>
      <c r="Q44" s="83">
        <v>1527</v>
      </c>
      <c r="R44" s="104">
        <v>1096.809</v>
      </c>
      <c r="S44" s="84">
        <v>1347.6630450414764</v>
      </c>
      <c r="T44" s="107">
        <v>360308</v>
      </c>
      <c r="U44" s="83">
        <v>445095</v>
      </c>
      <c r="V44" s="83">
        <v>300.95</v>
      </c>
      <c r="W44" s="83">
        <v>1280</v>
      </c>
      <c r="X44" s="86">
        <v>1572.7521361085564</v>
      </c>
      <c r="Y44" s="105">
        <v>2540</v>
      </c>
      <c r="Z44" s="83">
        <v>960</v>
      </c>
    </row>
    <row r="45" spans="1:26" s="109" customFormat="1" ht="14.25" customHeight="1">
      <c r="A45" s="103" t="s">
        <v>229</v>
      </c>
      <c r="B45" s="80">
        <v>25634</v>
      </c>
      <c r="C45" s="107">
        <v>646274</v>
      </c>
      <c r="D45" s="80">
        <v>1296.152</v>
      </c>
      <c r="E45" s="80">
        <v>2054.666</v>
      </c>
      <c r="F45" s="80">
        <v>3350.818</v>
      </c>
      <c r="G45" s="107">
        <v>1296.152</v>
      </c>
      <c r="H45" s="107">
        <v>2058.348</v>
      </c>
      <c r="I45" s="107">
        <v>3354.5</v>
      </c>
      <c r="J45" s="111">
        <v>991</v>
      </c>
      <c r="K45" s="81">
        <v>991</v>
      </c>
      <c r="L45" s="80">
        <v>4625</v>
      </c>
      <c r="M45" s="80">
        <v>252000</v>
      </c>
      <c r="N45" s="83">
        <v>252000</v>
      </c>
      <c r="O45" s="115">
        <v>129268</v>
      </c>
      <c r="P45" s="115">
        <v>2600</v>
      </c>
      <c r="Q45" s="83">
        <v>1659.4</v>
      </c>
      <c r="R45" s="104">
        <v>1324.178</v>
      </c>
      <c r="S45" s="84">
        <v>1324.178</v>
      </c>
      <c r="T45" s="107">
        <v>400626</v>
      </c>
      <c r="U45" s="83">
        <v>498781</v>
      </c>
      <c r="V45" s="83">
        <v>315</v>
      </c>
      <c r="W45" s="83">
        <v>1580</v>
      </c>
      <c r="X45" s="86">
        <v>1580</v>
      </c>
      <c r="Y45" s="105">
        <v>2540</v>
      </c>
      <c r="Z45" s="83">
        <v>960</v>
      </c>
    </row>
    <row r="46" spans="1:26" s="109" customFormat="1" ht="14.25" customHeight="1">
      <c r="A46" s="103" t="s">
        <v>230</v>
      </c>
      <c r="B46" s="80">
        <v>25551.4</v>
      </c>
      <c r="C46" s="107">
        <v>700234</v>
      </c>
      <c r="D46" s="80">
        <v>1410.409</v>
      </c>
      <c r="E46" s="80">
        <v>2113.154</v>
      </c>
      <c r="F46" s="80">
        <v>3523.563</v>
      </c>
      <c r="G46" s="107">
        <v>1410.409</v>
      </c>
      <c r="H46" s="107">
        <v>2146.612</v>
      </c>
      <c r="I46" s="107">
        <v>3557.021</v>
      </c>
      <c r="J46" s="111">
        <v>1118</v>
      </c>
      <c r="K46" s="81">
        <v>940.6739548376806</v>
      </c>
      <c r="L46" s="80">
        <v>4925</v>
      </c>
      <c r="M46" s="83">
        <v>269000</v>
      </c>
      <c r="N46" s="83">
        <v>226333.89432140975</v>
      </c>
      <c r="O46" s="115">
        <v>122943</v>
      </c>
      <c r="P46" s="115">
        <v>2500</v>
      </c>
      <c r="Q46" s="83">
        <v>1578.209</v>
      </c>
      <c r="R46" s="104">
        <v>1528.101</v>
      </c>
      <c r="S46" s="84">
        <v>1285.728811325058</v>
      </c>
      <c r="T46" s="107">
        <v>451305.177211668</v>
      </c>
      <c r="U46" s="83">
        <v>553055</v>
      </c>
      <c r="V46" s="83">
        <v>346.75</v>
      </c>
      <c r="W46" s="83">
        <v>1900</v>
      </c>
      <c r="X46" s="86">
        <v>1598.640889259028</v>
      </c>
      <c r="Y46" s="105">
        <v>2540</v>
      </c>
      <c r="Z46" s="83">
        <v>965</v>
      </c>
    </row>
    <row r="47" spans="1:26" s="109" customFormat="1" ht="14.25" customHeight="1">
      <c r="A47" s="103" t="s">
        <v>231</v>
      </c>
      <c r="B47" s="80">
        <v>26880</v>
      </c>
      <c r="C47" s="107">
        <v>730034</v>
      </c>
      <c r="D47" s="80">
        <v>1458.037</v>
      </c>
      <c r="E47" s="80">
        <v>2205.063</v>
      </c>
      <c r="F47" s="80">
        <v>3663.1000000000004</v>
      </c>
      <c r="G47" s="107">
        <v>1458.037</v>
      </c>
      <c r="H47" s="107">
        <v>2230.078</v>
      </c>
      <c r="I47" s="107">
        <v>3688.115</v>
      </c>
      <c r="J47" s="111">
        <v>1289</v>
      </c>
      <c r="K47" s="81">
        <v>928.011191822605</v>
      </c>
      <c r="L47" s="80">
        <v>5172</v>
      </c>
      <c r="M47" s="83">
        <v>323500</v>
      </c>
      <c r="N47" s="83">
        <v>232902.73122933495</v>
      </c>
      <c r="O47" s="115">
        <v>123695</v>
      </c>
      <c r="P47" s="115">
        <v>2431</v>
      </c>
      <c r="Q47" s="83">
        <v>1569.66</v>
      </c>
      <c r="R47" s="104">
        <v>1478</v>
      </c>
      <c r="S47" s="84">
        <v>1064.0811028035766</v>
      </c>
      <c r="T47" s="107">
        <v>472380.03720424394</v>
      </c>
      <c r="U47" s="83">
        <v>464527</v>
      </c>
      <c r="V47" s="83">
        <v>296.45</v>
      </c>
      <c r="W47" s="83">
        <v>1980</v>
      </c>
      <c r="X47" s="86">
        <v>1425.4943055149404</v>
      </c>
      <c r="Y47" s="105">
        <v>2400</v>
      </c>
      <c r="Z47" s="83">
        <v>963</v>
      </c>
    </row>
    <row r="48" spans="1:26" s="109" customFormat="1" ht="14.25" customHeight="1">
      <c r="A48" s="103" t="s">
        <v>232</v>
      </c>
      <c r="B48" s="80">
        <v>25672.7</v>
      </c>
      <c r="C48" s="107">
        <v>762988</v>
      </c>
      <c r="D48" s="80">
        <v>1499.871</v>
      </c>
      <c r="E48" s="80">
        <v>2283.273</v>
      </c>
      <c r="F48" s="80">
        <v>3783.1440000000002</v>
      </c>
      <c r="G48" s="107">
        <v>1499.871</v>
      </c>
      <c r="H48" s="107">
        <v>2306.07</v>
      </c>
      <c r="I48" s="107">
        <v>3805.9410000000003</v>
      </c>
      <c r="J48" s="111">
        <v>1425</v>
      </c>
      <c r="K48" s="81">
        <v>878.0599309569262</v>
      </c>
      <c r="L48" s="80">
        <v>5327</v>
      </c>
      <c r="M48" s="83">
        <v>359916</v>
      </c>
      <c r="N48" s="83">
        <v>221773.90744581967</v>
      </c>
      <c r="O48" s="115">
        <v>116513</v>
      </c>
      <c r="P48" s="115">
        <v>2480</v>
      </c>
      <c r="Q48" s="83">
        <v>1250</v>
      </c>
      <c r="R48" s="104">
        <v>2115</v>
      </c>
      <c r="S48" s="84">
        <v>1303.225792262385</v>
      </c>
      <c r="T48" s="107">
        <v>449501.4544752679</v>
      </c>
      <c r="U48" s="83">
        <v>432750</v>
      </c>
      <c r="V48" s="83">
        <v>315.95</v>
      </c>
      <c r="W48" s="83">
        <v>2620</v>
      </c>
      <c r="X48" s="86">
        <v>1614.397908145366</v>
      </c>
      <c r="Y48" s="105">
        <v>2325.1</v>
      </c>
      <c r="Z48" s="83">
        <v>1006.4</v>
      </c>
    </row>
    <row r="49" spans="1:26" s="109" customFormat="1" ht="14.25" customHeight="1">
      <c r="A49" s="103" t="s">
        <v>233</v>
      </c>
      <c r="B49" s="80">
        <v>25763.7</v>
      </c>
      <c r="C49" s="107">
        <v>746307</v>
      </c>
      <c r="D49" s="80">
        <v>1508.718</v>
      </c>
      <c r="E49" s="80">
        <v>2263.077</v>
      </c>
      <c r="F49" s="80">
        <v>3771.795</v>
      </c>
      <c r="G49" s="107">
        <v>1508.718</v>
      </c>
      <c r="H49" s="107">
        <v>2275.503</v>
      </c>
      <c r="I49" s="107">
        <v>3784.2210000000005</v>
      </c>
      <c r="J49" s="111">
        <v>1778</v>
      </c>
      <c r="K49" s="81">
        <v>954.5554158379027</v>
      </c>
      <c r="L49" s="80">
        <v>5540</v>
      </c>
      <c r="M49" s="83">
        <v>423583</v>
      </c>
      <c r="N49" s="83">
        <v>227409.13763040854</v>
      </c>
      <c r="O49" s="115">
        <v>97224</v>
      </c>
      <c r="P49" s="115">
        <v>1450</v>
      </c>
      <c r="Q49" s="83">
        <v>921.543</v>
      </c>
      <c r="R49" s="104">
        <v>2516</v>
      </c>
      <c r="S49" s="84">
        <v>1350.765706551273</v>
      </c>
      <c r="T49" s="107">
        <v>491705.436004328</v>
      </c>
      <c r="U49" s="83">
        <v>507000</v>
      </c>
      <c r="V49" s="83">
        <v>322.7</v>
      </c>
      <c r="W49" s="83">
        <v>2880</v>
      </c>
      <c r="X49" s="86">
        <v>1546.1865003448593</v>
      </c>
      <c r="Y49" s="105">
        <v>1994.4</v>
      </c>
      <c r="Z49" s="83">
        <v>1050.4</v>
      </c>
    </row>
    <row r="50" spans="1:26" s="109" customFormat="1" ht="14.25" customHeight="1">
      <c r="A50" s="103" t="s">
        <v>234</v>
      </c>
      <c r="B50" s="80">
        <v>24363</v>
      </c>
      <c r="C50" s="107">
        <v>705060</v>
      </c>
      <c r="D50" s="80">
        <v>1427.247</v>
      </c>
      <c r="E50" s="80">
        <v>2140.871</v>
      </c>
      <c r="F50" s="80">
        <v>3568.1180000000004</v>
      </c>
      <c r="G50" s="107">
        <v>1427.635</v>
      </c>
      <c r="H50" s="107">
        <v>2153.32</v>
      </c>
      <c r="I50" s="107">
        <v>3580.955</v>
      </c>
      <c r="J50" s="111">
        <v>1698</v>
      </c>
      <c r="K50" s="81">
        <v>809.4317055444295</v>
      </c>
      <c r="L50" s="80">
        <v>5734</v>
      </c>
      <c r="M50" s="83">
        <v>396525</v>
      </c>
      <c r="N50" s="83">
        <v>189022.32452356003</v>
      </c>
      <c r="O50" s="115">
        <v>96660</v>
      </c>
      <c r="P50" s="115">
        <v>1000</v>
      </c>
      <c r="Q50" s="83">
        <v>1300</v>
      </c>
      <c r="R50" s="104">
        <v>2785</v>
      </c>
      <c r="S50" s="84">
        <v>1327.6014722857692</v>
      </c>
      <c r="T50" s="107">
        <v>535335.5613633163</v>
      </c>
      <c r="U50" s="83">
        <v>496000</v>
      </c>
      <c r="V50" s="83">
        <v>338.7</v>
      </c>
      <c r="W50" s="83">
        <v>3200</v>
      </c>
      <c r="X50" s="86">
        <v>1525.430776055462</v>
      </c>
      <c r="Y50" s="105">
        <v>2195.6</v>
      </c>
      <c r="Z50" s="83">
        <v>1114.9</v>
      </c>
    </row>
    <row r="51" spans="1:26" s="109" customFormat="1" ht="14.25" customHeight="1">
      <c r="A51" s="103" t="s">
        <v>235</v>
      </c>
      <c r="B51" s="80">
        <v>24363.7</v>
      </c>
      <c r="C51" s="107">
        <v>733967</v>
      </c>
      <c r="D51" s="80">
        <v>1485.764</v>
      </c>
      <c r="E51" s="80">
        <v>228.646</v>
      </c>
      <c r="F51" s="80">
        <v>1714.4099999999999</v>
      </c>
      <c r="G51" s="107">
        <v>1485.764</v>
      </c>
      <c r="H51" s="107">
        <v>2230.934</v>
      </c>
      <c r="I51" s="107">
        <v>3716.6980000000003</v>
      </c>
      <c r="J51" s="111">
        <v>1945</v>
      </c>
      <c r="K51" s="81">
        <v>826.991114326757</v>
      </c>
      <c r="L51" s="80">
        <v>5963</v>
      </c>
      <c r="M51" s="83">
        <v>459088</v>
      </c>
      <c r="N51" s="83">
        <v>195198.81578099856</v>
      </c>
      <c r="O51" s="115">
        <v>103101</v>
      </c>
      <c r="P51" s="115">
        <v>990</v>
      </c>
      <c r="Q51" s="83">
        <v>1289.445</v>
      </c>
      <c r="R51" s="104">
        <v>2913</v>
      </c>
      <c r="S51" s="84">
        <v>1238.573324438994</v>
      </c>
      <c r="T51" s="107">
        <v>562743.8095120292</v>
      </c>
      <c r="U51" s="83">
        <v>504395</v>
      </c>
      <c r="V51" s="83">
        <v>322.002</v>
      </c>
      <c r="W51" s="83">
        <v>3440</v>
      </c>
      <c r="X51" s="86">
        <v>1462.6475235393543</v>
      </c>
      <c r="Y51" s="105">
        <v>2288</v>
      </c>
      <c r="Z51" s="83">
        <v>1185</v>
      </c>
    </row>
    <row r="52" spans="1:26" s="109" customFormat="1" ht="14.25" customHeight="1">
      <c r="A52" s="103" t="s">
        <v>236</v>
      </c>
      <c r="B52" s="80">
        <v>24510.4</v>
      </c>
      <c r="C52" s="107">
        <v>681782</v>
      </c>
      <c r="D52" s="80">
        <v>1380.126</v>
      </c>
      <c r="E52" s="80">
        <v>2070.19</v>
      </c>
      <c r="F52" s="80">
        <v>3450.316</v>
      </c>
      <c r="G52" s="107">
        <v>1380.126</v>
      </c>
      <c r="H52" s="107">
        <v>2077.655</v>
      </c>
      <c r="I52" s="107">
        <v>3457.781</v>
      </c>
      <c r="J52" s="111">
        <v>2429</v>
      </c>
      <c r="K52" s="81">
        <v>972.0456321351156</v>
      </c>
      <c r="L52" s="80">
        <v>6112</v>
      </c>
      <c r="M52" s="83">
        <v>512990</v>
      </c>
      <c r="N52" s="83">
        <v>205290.1147916809</v>
      </c>
      <c r="O52" s="115">
        <v>101069</v>
      </c>
      <c r="P52" s="115">
        <v>970</v>
      </c>
      <c r="Q52" s="83">
        <v>1263.55</v>
      </c>
      <c r="R52" s="104">
        <v>3280</v>
      </c>
      <c r="S52" s="84">
        <v>1312.601759326134</v>
      </c>
      <c r="T52" s="107">
        <v>595586.4375462162</v>
      </c>
      <c r="U52" s="83">
        <v>595586</v>
      </c>
      <c r="V52" s="83">
        <v>425.875</v>
      </c>
      <c r="W52" s="83">
        <v>3980</v>
      </c>
      <c r="X52" s="86">
        <v>1592.730183572565</v>
      </c>
      <c r="Y52" s="105">
        <v>2256.03</v>
      </c>
      <c r="Z52" s="83">
        <v>1135.507</v>
      </c>
    </row>
    <row r="53" spans="1:26" s="109" customFormat="1" ht="14.25" customHeight="1">
      <c r="A53" s="103" t="s">
        <v>237</v>
      </c>
      <c r="B53" s="80">
        <v>24765.3</v>
      </c>
      <c r="C53" s="107">
        <v>638421</v>
      </c>
      <c r="D53" s="80">
        <v>1292.35</v>
      </c>
      <c r="E53" s="80">
        <v>1983.449</v>
      </c>
      <c r="F53" s="80">
        <v>3275.799</v>
      </c>
      <c r="G53" s="107">
        <v>1292.425</v>
      </c>
      <c r="H53" s="107">
        <v>1983.532</v>
      </c>
      <c r="I53" s="107">
        <v>3275.957</v>
      </c>
      <c r="J53" s="111">
        <v>2467</v>
      </c>
      <c r="K53" s="81">
        <v>932.6786329142938</v>
      </c>
      <c r="L53" s="80">
        <v>6357</v>
      </c>
      <c r="M53" s="83">
        <v>512066</v>
      </c>
      <c r="N53" s="83">
        <v>193592.62944543603</v>
      </c>
      <c r="O53" s="115">
        <v>109610</v>
      </c>
      <c r="P53" s="115">
        <v>1100</v>
      </c>
      <c r="Q53" s="83">
        <v>1407.633</v>
      </c>
      <c r="R53" s="104">
        <v>3117</v>
      </c>
      <c r="S53" s="84">
        <v>1178.4188483153034</v>
      </c>
      <c r="T53" s="107">
        <v>649037.1808494211</v>
      </c>
      <c r="U53" s="83">
        <v>649037</v>
      </c>
      <c r="V53" s="83">
        <v>409.627</v>
      </c>
      <c r="W53" s="83">
        <v>4331.11</v>
      </c>
      <c r="X53" s="86">
        <v>1637.4275451161031</v>
      </c>
      <c r="Y53" s="105">
        <v>2044.67</v>
      </c>
      <c r="Z53" s="83">
        <v>1104.98</v>
      </c>
    </row>
    <row r="54" spans="1:26" s="109" customFormat="1" ht="14.25" customHeight="1">
      <c r="A54" s="103" t="s">
        <v>238</v>
      </c>
      <c r="B54" s="80">
        <v>24799.259</v>
      </c>
      <c r="C54" s="107">
        <v>642242</v>
      </c>
      <c r="D54" s="80">
        <v>1300.084</v>
      </c>
      <c r="E54" s="80">
        <v>1950.127</v>
      </c>
      <c r="F54" s="80">
        <v>3250.2110000000002</v>
      </c>
      <c r="G54" s="107">
        <v>1300.09</v>
      </c>
      <c r="H54" s="107">
        <v>1950.285</v>
      </c>
      <c r="I54" s="107">
        <v>3250.375</v>
      </c>
      <c r="J54" s="111">
        <v>2537</v>
      </c>
      <c r="K54" s="81">
        <v>886.8806400469728</v>
      </c>
      <c r="L54" s="80">
        <v>6452</v>
      </c>
      <c r="M54" s="83">
        <v>518682</v>
      </c>
      <c r="N54" s="83">
        <v>181320.07258212217</v>
      </c>
      <c r="O54" s="115">
        <v>123886</v>
      </c>
      <c r="P54" s="115">
        <v>1500</v>
      </c>
      <c r="Q54" s="83">
        <v>1589.997</v>
      </c>
      <c r="R54" s="104">
        <v>3282</v>
      </c>
      <c r="S54" s="84">
        <v>1147.3166183027847</v>
      </c>
      <c r="T54" s="107">
        <v>678069.0985371353</v>
      </c>
      <c r="U54" s="83">
        <v>678070</v>
      </c>
      <c r="V54" s="83">
        <v>448.967</v>
      </c>
      <c r="W54" s="83">
        <v>4442.42</v>
      </c>
      <c r="X54" s="86">
        <v>1552.9744946619917</v>
      </c>
      <c r="Y54" s="105">
        <v>2500</v>
      </c>
      <c r="Z54" s="83">
        <v>1120</v>
      </c>
    </row>
    <row r="55" spans="1:26" s="109" customFormat="1" ht="14.25" customHeight="1">
      <c r="A55" s="103" t="s">
        <v>239</v>
      </c>
      <c r="B55" s="80">
        <v>24921.742</v>
      </c>
      <c r="C55" s="107">
        <v>717288</v>
      </c>
      <c r="D55" s="83">
        <v>1524.6</v>
      </c>
      <c r="E55" s="83">
        <v>2105.4</v>
      </c>
      <c r="F55" s="83">
        <v>3630</v>
      </c>
      <c r="G55" s="107">
        <v>1527.816</v>
      </c>
      <c r="H55" s="107">
        <v>2402.069</v>
      </c>
      <c r="I55" s="107">
        <v>3929.885</v>
      </c>
      <c r="J55" s="111">
        <v>2778</v>
      </c>
      <c r="K55" s="81">
        <v>902.9024003918767</v>
      </c>
      <c r="L55" s="80">
        <v>6646</v>
      </c>
      <c r="M55" s="83">
        <v>576589</v>
      </c>
      <c r="N55" s="83">
        <v>187402.30098615974</v>
      </c>
      <c r="O55" s="115">
        <v>129866</v>
      </c>
      <c r="P55" s="115">
        <v>1892.313</v>
      </c>
      <c r="Q55" s="83">
        <v>1720</v>
      </c>
      <c r="R55" s="104">
        <v>4157</v>
      </c>
      <c r="S55" s="84">
        <v>1351.1034119614944</v>
      </c>
      <c r="T55" s="107">
        <v>709182.3029827586</v>
      </c>
      <c r="U55" s="83">
        <v>709182</v>
      </c>
      <c r="V55" s="83">
        <v>449.408</v>
      </c>
      <c r="W55" s="83">
        <v>4866.853</v>
      </c>
      <c r="X55" s="86">
        <v>1581.8190266574536</v>
      </c>
      <c r="Y55" s="105">
        <v>2830.718</v>
      </c>
      <c r="Z55" s="83">
        <v>1140</v>
      </c>
    </row>
    <row r="56" spans="1:26" s="109" customFormat="1" ht="14.25" customHeight="1">
      <c r="A56" s="103" t="s">
        <v>240</v>
      </c>
      <c r="B56" s="80">
        <v>25699.399</v>
      </c>
      <c r="C56" s="107">
        <v>741865</v>
      </c>
      <c r="D56" s="83">
        <v>1224</v>
      </c>
      <c r="E56" s="83">
        <v>2532.594</v>
      </c>
      <c r="F56" s="83">
        <v>3756.594</v>
      </c>
      <c r="G56" s="107">
        <v>1260.653</v>
      </c>
      <c r="H56" s="107">
        <v>2625.004</v>
      </c>
      <c r="I56" s="107">
        <v>3885.657</v>
      </c>
      <c r="J56" s="111">
        <v>2717</v>
      </c>
      <c r="K56" s="81">
        <v>835.4224512814116</v>
      </c>
      <c r="L56" s="80">
        <v>6750</v>
      </c>
      <c r="M56" s="83">
        <v>629910</v>
      </c>
      <c r="N56" s="83">
        <v>193684.56249049466</v>
      </c>
      <c r="O56" s="115">
        <v>129038</v>
      </c>
      <c r="P56" s="115">
        <v>1724.062</v>
      </c>
      <c r="Q56" s="83">
        <v>1685</v>
      </c>
      <c r="R56" s="104">
        <v>4106</v>
      </c>
      <c r="S56" s="84">
        <v>1262.5118089663142</v>
      </c>
      <c r="T56" s="107">
        <v>762870.1376630907</v>
      </c>
      <c r="U56" s="83">
        <v>762870</v>
      </c>
      <c r="V56" s="83">
        <v>491.977</v>
      </c>
      <c r="W56" s="83">
        <v>5898.18</v>
      </c>
      <c r="X56" s="86">
        <v>1813.570847883326</v>
      </c>
      <c r="Y56" s="105">
        <v>3332.993</v>
      </c>
      <c r="Z56" s="83">
        <v>1160</v>
      </c>
    </row>
    <row r="57" spans="1:26" s="109" customFormat="1" ht="14.25" customHeight="1">
      <c r="A57" s="103" t="s">
        <v>241</v>
      </c>
      <c r="B57" s="107">
        <v>26129.019</v>
      </c>
      <c r="C57" s="107">
        <v>775902</v>
      </c>
      <c r="D57" s="83">
        <v>1326.808</v>
      </c>
      <c r="E57" s="83">
        <v>2599.82</v>
      </c>
      <c r="F57" s="83">
        <v>3926.628</v>
      </c>
      <c r="G57" s="80">
        <v>1326.808</v>
      </c>
      <c r="H57" s="80">
        <v>2856.564</v>
      </c>
      <c r="I57" s="80">
        <v>4183.371999999999</v>
      </c>
      <c r="J57" s="111">
        <v>3057</v>
      </c>
      <c r="K57" s="81">
        <v>892.2486248432575</v>
      </c>
      <c r="L57" s="80">
        <v>6817</v>
      </c>
      <c r="M57" s="83">
        <v>652305</v>
      </c>
      <c r="N57" s="83">
        <v>190388.69454641186</v>
      </c>
      <c r="O57" s="116">
        <v>148168</v>
      </c>
      <c r="P57" s="115">
        <v>1700</v>
      </c>
      <c r="Q57" s="83">
        <v>1916.416</v>
      </c>
      <c r="R57" s="104">
        <v>3200</v>
      </c>
      <c r="S57" s="84">
        <v>933.9861300289251</v>
      </c>
      <c r="T57" s="107">
        <v>849829.9170968977</v>
      </c>
      <c r="U57" s="83">
        <v>836445</v>
      </c>
      <c r="V57" s="83">
        <v>525.5</v>
      </c>
      <c r="W57" s="83">
        <v>3804.281</v>
      </c>
      <c r="X57" s="86">
        <v>1110.358027728928</v>
      </c>
      <c r="Y57" s="105">
        <v>3300</v>
      </c>
      <c r="Z57" s="83">
        <v>1180</v>
      </c>
    </row>
    <row r="58" spans="2:25" s="29" customFormat="1" ht="14.25">
      <c r="B58" s="117"/>
      <c r="C58" s="117"/>
      <c r="G58" s="76"/>
      <c r="H58" s="76"/>
      <c r="I58" s="76"/>
      <c r="J58" s="118"/>
      <c r="K58" s="119"/>
      <c r="M58" s="120"/>
      <c r="N58" s="121"/>
      <c r="O58" s="57"/>
      <c r="Q58" s="57"/>
      <c r="R58" s="57"/>
      <c r="U58" s="121"/>
      <c r="V58" s="121"/>
      <c r="W58" s="121"/>
      <c r="X58" s="121"/>
      <c r="Y58" s="122"/>
    </row>
    <row r="59" ht="14.25">
      <c r="A59" s="69" t="s">
        <v>63</v>
      </c>
    </row>
    <row r="60" spans="1:26" ht="13.5" customHeight="1">
      <c r="A60" s="141" t="s">
        <v>242</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row>
    <row r="61" spans="1:26" ht="13.5" customHeight="1">
      <c r="A61" s="141" t="s">
        <v>243</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row>
    <row r="62" spans="1:26" ht="13.5" customHeight="1">
      <c r="A62" s="141" t="s">
        <v>244</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row>
    <row r="63" spans="1:26" ht="13.5" customHeight="1">
      <c r="A63" s="141" t="s">
        <v>245</v>
      </c>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row>
    <row r="64" spans="1:26" ht="13.5" customHeight="1">
      <c r="A64" s="141" t="s">
        <v>246</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row>
    <row r="65" spans="1:26" ht="13.5" customHeight="1">
      <c r="A65" s="141" t="s">
        <v>247</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row>
    <row r="66" spans="1:26" ht="13.5" customHeight="1">
      <c r="A66" s="141" t="s">
        <v>248</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row>
    <row r="67" spans="1:26" ht="13.5" customHeight="1">
      <c r="A67" s="141" t="s">
        <v>249</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row>
    <row r="68" spans="1:26" ht="13.5" customHeight="1">
      <c r="A68" s="141" t="s">
        <v>250</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row>
    <row r="69" spans="1:26" ht="13.5" customHeight="1">
      <c r="A69" s="141" t="s">
        <v>251</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row>
    <row r="70" spans="1:26" ht="13.5" customHeight="1">
      <c r="A70" s="141" t="s">
        <v>252</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row>
    <row r="71" spans="1:26" ht="13.5" customHeight="1">
      <c r="A71" s="141" t="s">
        <v>253</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row>
    <row r="72" spans="1:26" ht="13.5" customHeight="1">
      <c r="A72" s="141" t="s">
        <v>254</v>
      </c>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row>
    <row r="73" spans="1:26" ht="13.5" customHeight="1">
      <c r="A73" s="141" t="s">
        <v>255</v>
      </c>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row>
    <row r="74" spans="1:26" ht="13.5" customHeight="1">
      <c r="A74" s="141" t="s">
        <v>256</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row>
    <row r="75" spans="1:26" ht="13.5" customHeight="1">
      <c r="A75" s="141" t="s">
        <v>257</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row>
    <row r="76" spans="1:26" ht="13.5" customHeight="1">
      <c r="A76" s="141" t="s">
        <v>258</v>
      </c>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row>
    <row r="77" spans="1:26" ht="13.5" customHeight="1">
      <c r="A77" s="141" t="s">
        <v>259</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row>
    <row r="78" spans="1:26" ht="13.5" customHeight="1">
      <c r="A78" s="141" t="s">
        <v>260</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row>
    <row r="79" spans="1:22" ht="14.25">
      <c r="A79" s="124"/>
      <c r="C79" s="29"/>
      <c r="F79" s="76"/>
      <c r="I79" s="118"/>
      <c r="J79" s="29"/>
      <c r="K79" s="29"/>
      <c r="L79" s="120"/>
      <c r="M79" s="122"/>
      <c r="P79" s="123"/>
      <c r="R79" s="122"/>
      <c r="V79" s="123"/>
    </row>
  </sheetData>
  <sheetProtection/>
  <mergeCells count="23">
    <mergeCell ref="A60:Z60"/>
    <mergeCell ref="A61:Z61"/>
    <mergeCell ref="B8:J8"/>
    <mergeCell ref="L8:M8"/>
    <mergeCell ref="O8:R8"/>
    <mergeCell ref="T8:W8"/>
    <mergeCell ref="A69:Z69"/>
    <mergeCell ref="A70:Z70"/>
    <mergeCell ref="A62:Z62"/>
    <mergeCell ref="A63:Z63"/>
    <mergeCell ref="A64:Z64"/>
    <mergeCell ref="A65:Z65"/>
    <mergeCell ref="A66:Z66"/>
    <mergeCell ref="A67:Z67"/>
    <mergeCell ref="A68:Z68"/>
    <mergeCell ref="A77:Z77"/>
    <mergeCell ref="A78:Z78"/>
    <mergeCell ref="A71:Z71"/>
    <mergeCell ref="A72:Z72"/>
    <mergeCell ref="A73:Z73"/>
    <mergeCell ref="A74:Z74"/>
    <mergeCell ref="A75:Z75"/>
    <mergeCell ref="A76:Z76"/>
  </mergeCells>
  <hyperlinks>
    <hyperlink ref="A66" r:id="rId1" display="http://books.google.com.co/books?id=nBYU2lozqwkC&amp;pg=PA74&amp;lpg=PA73&amp;ots=-vOG-,9DdJ1&amp;dq=produccion+carne+1958+colombia#v=onepage&amp;q=&amp;f=false,comprende precio porcino de los años 1965-1979, "/>
    <hyperlink ref="A71" r:id="rId2" display="http://www.porcicol.org.co/dataFiles/informesEconomicos/Producci%F3nNacionalCarne1977-2006.pdf (CONSULTADO EL 18 DE JUNIO DE 2009), Produccion de Porcinos  1977-2006"/>
    <hyperlink ref="A61"/>
    <hyperlink ref="A68" r:id="rId3" display="http://www.fenavi.org/fenavi/estadisticas-produccion-avicola-pub.php?idm=113,  FEDERACIÓN NACIONAL DE AVICULTORES DE COLOMBIA (CONSULTADO EL 11 DE JUNIO DE 2009), Produccion de Pollo 1970-2006"/>
  </hyperlinks>
  <printOptions horizontalCentered="1" verticalCentered="1"/>
  <pageMargins left="0.1968503937007874" right="0.1968503937007874" top="0.1968503937007874" bottom="0.1968503937007874" header="0.1968503937007874" footer="0.1968503937007874"/>
  <pageSetup fitToHeight="1" fitToWidth="1" horizontalDpi="600" verticalDpi="600" orientation="landscape" scale="4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Luana</cp:lastModifiedBy>
  <cp:lastPrinted>2009-11-05T03:33:54Z</cp:lastPrinted>
  <dcterms:created xsi:type="dcterms:W3CDTF">2009-10-29T22:45:40Z</dcterms:created>
  <dcterms:modified xsi:type="dcterms:W3CDTF">2009-11-24T18:14:55Z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