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CHAP18" sheetId="1" r:id="rId1"/>
    <sheet name="Actual" sheetId="2" r:id="rId2"/>
    <sheet name="CONSUMPTION" sheetId="3" r:id="rId3"/>
    <sheet name="INVESTMENT" sheetId="4" r:id="rId4"/>
    <sheet name="XN" sheetId="5" r:id="rId5"/>
    <sheet name="GNP" sheetId="6" r:id="rId6"/>
    <sheet name="BP-Y" sheetId="7" r:id="rId7"/>
    <sheet name="INTEREST" sheetId="8" r:id="rId8"/>
    <sheet name="INFLATION" sheetId="9" r:id="rId9"/>
  </sheets>
  <definedNames>
    <definedName name="\0">'CHAP18'!$P$3</definedName>
    <definedName name="\a">'CHAP18'!$P$3</definedName>
    <definedName name="\t">'CHAP18'!$AI$17</definedName>
    <definedName name="__123Graph_A" hidden="1">'CHAP18'!$B$85:$G$85</definedName>
    <definedName name="__123Graph_ABP/Y" hidden="1">'CHAP18'!$B$128:$G$128</definedName>
    <definedName name="__123Graph_AGNP" hidden="1">'CHAP18'!$B$114:$G$114</definedName>
    <definedName name="__123Graph_AINFLATION" hidden="1">'CHAP18'!$B$122:$G$122</definedName>
    <definedName name="__123Graph_AINTEREST" hidden="1">'CHAP18'!$B$121:$G$121</definedName>
    <definedName name="__123Graph_AINVESTMENT" hidden="1">'CHAP18'!$B$119:$G$119</definedName>
    <definedName name="__123Graph_ALOSSES" hidden="1">'CHAP18'!$B$85:$G$85</definedName>
    <definedName name="__123Graph_ANX" hidden="1">'CHAP18'!$B$125:$G$125</definedName>
    <definedName name="__123Graph_B" hidden="1">'CHAP18'!$B$86:$G$86</definedName>
    <definedName name="__123Graph_BBP/Y" hidden="1">'CHAP18'!$B$110:$G$110</definedName>
    <definedName name="__123Graph_BGNP" hidden="1">'CHAP18'!$B$96:$G$96</definedName>
    <definedName name="__123Graph_BINFLATION" hidden="1">'CHAP18'!$B$104:$G$104</definedName>
    <definedName name="__123Graph_BINTEREST" hidden="1">'CHAP18'!$B$103:$G$103</definedName>
    <definedName name="__123Graph_BINVESTMENT" hidden="1">'CHAP18'!$B$101:$G$101</definedName>
    <definedName name="__123Graph_BLOSSES" hidden="1">'CHAP18'!$B$86:$G$86</definedName>
    <definedName name="__123Graph_BNX" hidden="1">'CHAP18'!$B$107:$G$107</definedName>
    <definedName name="__123Graph_C" hidden="1">'CHAP18'!$B$87:$G$87</definedName>
    <definedName name="__123Graph_CBP/Y" hidden="1">'CHAP18'!$B$82:$G$82</definedName>
    <definedName name="__123Graph_CGNP" hidden="1">'CHAP18'!$B$97:$G$97</definedName>
    <definedName name="__123Graph_CINFLATION" hidden="1">'CHAP18'!$B$80:$G$80</definedName>
    <definedName name="__123Graph_CLOSSES" hidden="1">'CHAP18'!$B$87:$G$87</definedName>
    <definedName name="__123Graph_D" hidden="1">'CHAP18'!$B$88:$G$88</definedName>
    <definedName name="__123Graph_DGNP" hidden="1">'CHAP18'!$B$78:$G$78</definedName>
    <definedName name="__123Graph_DLOSSES" hidden="1">'CHAP18'!$B$88:$G$88</definedName>
    <definedName name="__123Graph_LBL_ABP/Y" hidden="1">'CHAP18'!$A$177:$A$179</definedName>
    <definedName name="__123Graph_LBL_AGNP" hidden="1">'CHAP18'!$A$169:$A$171</definedName>
    <definedName name="__123Graph_LBL_AINFLATION" hidden="1">'CHAP18'!$E$169:$E$170</definedName>
    <definedName name="__123Graph_LBL_AINTEREST" hidden="1">'CHAP18'!$I$169:$I$170</definedName>
    <definedName name="__123Graph_LBL_AINVESTMENT" hidden="1">'CHAP18'!$G$169:$G$171</definedName>
    <definedName name="__123Graph_LBL_ANX" hidden="1">'CHAP18'!$K$169:$K$170</definedName>
    <definedName name="__123Graph_LBL_BBP/Y" hidden="1">'CHAP18'!$B$177:$B$178</definedName>
    <definedName name="__123Graph_LBL_BGNP" hidden="1">'CHAP18'!$B$169:$B$173</definedName>
    <definedName name="__123Graph_LBL_BINFLATION" hidden="1">'CHAP18'!$F$170:$F$173</definedName>
    <definedName name="__123Graph_LBL_BINTEREST" hidden="1">'CHAP18'!$J$169:$J$171</definedName>
    <definedName name="__123Graph_LBL_BINVESTMENT" hidden="1">'CHAP18'!$H$169:$H$172</definedName>
    <definedName name="__123Graph_LBL_BNX" hidden="1">'CHAP18'!$L$169:$L$171</definedName>
    <definedName name="__123Graph_LBL_CGNP" hidden="1">'CHAP18'!$C$169:$C$172</definedName>
    <definedName name="__123Graph_X" hidden="1">'CHAP18'!$B$77:$G$77</definedName>
    <definedName name="__123Graph_XBP/Y" hidden="1">'CHAP18'!$B$95:$G$95</definedName>
    <definedName name="__123Graph_XGNP" hidden="1">'CHAP18'!$B$95:$G$95</definedName>
    <definedName name="__123Graph_XINFLATION" hidden="1">'CHAP18'!$B$95:$G$95</definedName>
    <definedName name="__123Graph_XINTEREST" hidden="1">'CHAP18'!$B$95:$G$95</definedName>
    <definedName name="__123Graph_XINVESTMENT" hidden="1">'CHAP18'!$B$95:$G$95</definedName>
    <definedName name="__123Graph_XLOSSES" hidden="1">'CHAP18'!$B$77:$G$77</definedName>
    <definedName name="__123Graph_XNX" hidden="1">'CHAP18'!$B$95:$G$95</definedName>
    <definedName name="_Fill" hidden="1">'CHAP18'!$L$24:$L$29</definedName>
    <definedName name="_Regression_Int" localSheetId="0" hidden="1">1</definedName>
    <definedName name="A">'CHAP18'!$B$49</definedName>
    <definedName name="ANS">'CHAP18'!$AP$3</definedName>
    <definedName name="_xlnm.Print_Area" localSheetId="0">'CHAP18'!$IS$1:$IT$141</definedName>
    <definedName name="B">'CHAP18'!$B$43</definedName>
    <definedName name="BP">'CHAP18'!$B$109</definedName>
    <definedName name="C_">'CHAP18'!$B$41</definedName>
    <definedName name="C__1_">'CHAP18'!$F$45</definedName>
    <definedName name="CBAR">'CHAP18'!$F$52</definedName>
    <definedName name="CF">'CHAP18'!$B$54</definedName>
    <definedName name="CHANGE">'CHAP18'!$P$35</definedName>
    <definedName name="CLAG">'CHAP18'!$B$48</definedName>
    <definedName name="CLEAR1">'CHAP18'!$AI$1</definedName>
    <definedName name="DEMO">'CHAP18'!$AI$37</definedName>
    <definedName name="DONE1">'CHAP18'!$AI$7</definedName>
    <definedName name="E90DO">'CHAP18'!$P$128</definedName>
    <definedName name="E91DO">'CHAP18'!$P$133</definedName>
    <definedName name="E92DO">'CHAP18'!$P$138</definedName>
    <definedName name="E93DO">'CHAP18'!$P$143</definedName>
    <definedName name="E94DO">'CHAP18'!$P$148</definedName>
    <definedName name="E95DO">'CHAP18'!$Q$155</definedName>
    <definedName name="EBAR">'CHAP18'!$M$24</definedName>
    <definedName name="EBAR__1_">'CHAP18'!$F$47</definedName>
    <definedName name="ETOLER1">'CHAP18'!$J$52</definedName>
    <definedName name="ETOLER2">'CHAP18'!$L$52</definedName>
    <definedName name="EXCHNG">'CHAP18'!$P$48</definedName>
    <definedName name="EXER">'CHAP18'!$AI$12</definedName>
    <definedName name="EXER2">'CHAP18'!$AI$32</definedName>
    <definedName name="G90DO">'CHAP18'!$P$68</definedName>
    <definedName name="G91DO">'CHAP18'!$P$73</definedName>
    <definedName name="G92DO">'CHAP18'!$P$78</definedName>
    <definedName name="G93DO">'CHAP18'!$P$83</definedName>
    <definedName name="G94DO">'CHAP18'!$P$88</definedName>
    <definedName name="G95DO">'CHAP18'!$P$93</definedName>
    <definedName name="GBAR">'CHAP18'!$K$24</definedName>
    <definedName name="GOV">'CHAP18'!$P$40</definedName>
    <definedName name="GTOLER1">'CHAP18'!$J$50</definedName>
    <definedName name="GTOLER2">'CHAP18'!$L$50</definedName>
    <definedName name="H">'CHAP18'!$B$45</definedName>
    <definedName name="I">'CHAP18'!$B$103</definedName>
    <definedName name="I__1_">'CHAP18'!$F$43</definedName>
    <definedName name="I90DO">'CHAP18'!$P$191</definedName>
    <definedName name="I91D0">'CHAP18'!$P$196</definedName>
    <definedName name="I92DO">'CHAP18'!$P$201</definedName>
    <definedName name="I93DO">'CHAP18'!$P$206</definedName>
    <definedName name="I94DO">'CHAP18'!$P$211</definedName>
    <definedName name="I95DO">'CHAP18'!$P$216</definedName>
    <definedName name="IBAR">'CHAP18'!$F$53</definedName>
    <definedName name="IFB">'CHAP18'!$P$56</definedName>
    <definedName name="IFBAR">'CHAP18'!$L$33</definedName>
    <definedName name="Imprimir_área_IM" localSheetId="0">'CHAP18'!$IS$1:$IT$141</definedName>
    <definedName name="INTERACT">'CHAP18'!$P$23</definedName>
    <definedName name="ITOLER1">'CHAP18'!$J$54</definedName>
    <definedName name="ITOLER2">'CHAP18'!$L$54</definedName>
    <definedName name="K">'CHAP18'!$B$44</definedName>
    <definedName name="LOSS">'CHAP18'!$P$252</definedName>
    <definedName name="LOVE">'CHAP18'!$IV$8195</definedName>
    <definedName name="M">'CHAP18'!$B$51</definedName>
    <definedName name="M90DO">'CHAP18'!$P$98</definedName>
    <definedName name="M91DO">'CHAP18'!$P$103</definedName>
    <definedName name="M92DO">'CHAP18'!$P$108</definedName>
    <definedName name="M93DO">'CHAP18'!$P$113</definedName>
    <definedName name="M94DO">'CHAP18'!$P$118</definedName>
    <definedName name="M95DO">'CHAP18'!$P$123</definedName>
    <definedName name="MBAR">'CHAP18'!$L$24</definedName>
    <definedName name="MBCHANGE">'CHAP18'!$P$25</definedName>
    <definedName name="MBEXER">'CHAP18'!$V$25</definedName>
    <definedName name="MBINTERACT">'CHAP18'!$Q$17</definedName>
    <definedName name="MBINTERACT2">'CHAP18'!$Q$18</definedName>
    <definedName name="MBLOSS">'CHAP18'!$R$25</definedName>
    <definedName name="MBRESULTS">'CHAP18'!$T$25</definedName>
    <definedName name="MBTARGETS">'CHAP18'!$S$254</definedName>
    <definedName name="MBVIEW">'CHAP18'!$S$25</definedName>
    <definedName name="MODE">'CHAP18'!$P$14</definedName>
    <definedName name="MONEY">'CHAP18'!$P$44</definedName>
    <definedName name="MTOLER1">'CHAP18'!$J$51</definedName>
    <definedName name="MTOLER2">'CHAP18'!$L$51</definedName>
    <definedName name="NX">'CHAP18'!$B$107</definedName>
    <definedName name="OM">'CHAP18'!$B$52</definedName>
    <definedName name="P">'CHAP18'!$B$105</definedName>
    <definedName name="P__1_">'CHAP18'!$F$46</definedName>
    <definedName name="P90DO">'CHAP18'!$Q$161</definedName>
    <definedName name="P91DO">'CHAP18'!$Q$166</definedName>
    <definedName name="P92DO">'CHAP18'!$P$171</definedName>
    <definedName name="P93DO">'CHAP18'!$P$176</definedName>
    <definedName name="P94DO">'CHAP18'!$P$181</definedName>
    <definedName name="P95DO">'CHAP18'!$P$186</definedName>
    <definedName name="PA">'CHAP18'!$P$257</definedName>
    <definedName name="PDOT">'CHAP18'!$B$104</definedName>
    <definedName name="PFB">'CHAP18'!$P$52</definedName>
    <definedName name="PFBAR">'CHAP18'!$K$33</definedName>
    <definedName name="PFBAR__1_">'CHAP18'!$F$48</definedName>
    <definedName name="PM">'CHAP18'!$B$108</definedName>
    <definedName name="PTOLER1">'CHAP18'!$J$53</definedName>
    <definedName name="PTOLER2">'CHAP18'!$L$53</definedName>
    <definedName name="R_">'CHAP18'!$B$46</definedName>
    <definedName name="R__1_">'CHAP18'!$F$49</definedName>
    <definedName name="RESET">'CHAP18'!$P$12</definedName>
    <definedName name="RESETVALUES">'CHAP18'!$B$151:$D$166</definedName>
    <definedName name="RESULTS">'CHAP18'!$P$28</definedName>
    <definedName name="S">'CHAP18'!$B$47</definedName>
    <definedName name="T">'CHAP18'!$B$42</definedName>
    <definedName name="TARGETS">'CHAP18'!$AI$71</definedName>
    <definedName name="TEXT1">'CHAP18'!$A$36</definedName>
    <definedName name="TEXT2">'CHAP18'!$A$37</definedName>
    <definedName name="TEXT3">'CHAP18'!$A$38</definedName>
    <definedName name="TEXT4">'CHAP18'!$H$92</definedName>
    <definedName name="TEXT5">'CHAP18'!$H$56</definedName>
    <definedName name="TEXT6">'CHAP18'!$H$74</definedName>
    <definedName name="TEXT7">'CHAP18'!$H$110</definedName>
    <definedName name="TOLER">'CHAP18'!$AI$21</definedName>
    <definedName name="TRBAR">'CHAP18'!$IV$8195</definedName>
    <definedName name="VIEW">'CHAP18'!$AI$27</definedName>
    <definedName name="W">'CHAP18'!$B$53</definedName>
    <definedName name="WP">'CHAP18'!$P$9</definedName>
    <definedName name="WRONG">'CHAP18'!$P$64</definedName>
    <definedName name="X">'CHAP18'!$B$50</definedName>
    <definedName name="Y">'CHAP18'!$B$96</definedName>
    <definedName name="Y__1_">'CHAP18'!$F$41</definedName>
    <definedName name="Y__2_">'CHAP18'!$F$42</definedName>
    <definedName name="Y90DO">'CHAP18'!$P$221</definedName>
    <definedName name="Y91DO">'CHAP18'!$P$226</definedName>
    <definedName name="Y92DO">'CHAP18'!$P$231</definedName>
    <definedName name="Y93DO">'CHAP18'!$P$236</definedName>
    <definedName name="Y94DO">'CHAP18'!$P$241</definedName>
    <definedName name="Y95DO">'CHAP18'!$P$246</definedName>
    <definedName name="YFB">'CHAP18'!$P$60</definedName>
    <definedName name="YFBAR">'CHAP18'!$M$33</definedName>
    <definedName name="YGAP">'CHAP18'!$B$98</definedName>
    <definedName name="YPOT">'CHAP18'!$B$97</definedName>
    <definedName name="YPOT__1_">'CHAP18'!$F$44</definedName>
    <definedName name="YTOLER1">'CHAP18'!$J$55</definedName>
    <definedName name="YTOLER2">'CHAP18'!$L$55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<sst xmlns="http://schemas.openxmlformats.org/spreadsheetml/2006/main" count="274" uniqueCount="213">
  <si>
    <t>*** Macroeconomía-PC ***</t>
  </si>
  <si>
    <t>-</t>
  </si>
  <si>
    <t>Elija un encabezamiento del menú...</t>
  </si>
  <si>
    <t xml:space="preserve">          *** ESPERE MIENTRAS SE RESTAURA EL MODELO ***</t>
  </si>
  <si>
    <t>Puede controlar la plantilla - use Alt-A para reiniciar</t>
  </si>
  <si>
    <t xml:space="preserve">   El desafío de gestionar la política económica no debe subestimarse.</t>
  </si>
  <si>
    <t>Se han propuesto fórmulas sencillas para la prosperidad, pero el mundo</t>
  </si>
  <si>
    <t>real es mucho más complejo, ya que:</t>
  </si>
  <si>
    <t xml:space="preserve">        1.  El gestor político afronta varios objetivos, a veces contra-</t>
  </si>
  <si>
    <t>dictorios.</t>
  </si>
  <si>
    <t xml:space="preserve">        2.  Los actos políticos afectan a la economía a través de dife-</t>
  </si>
  <si>
    <t>rentes canales, habitualmente con retardos.</t>
  </si>
  <si>
    <t xml:space="preserve">        3.  La economía es un sistema simultáneo, con retroalimentacio-</t>
  </si>
  <si>
    <t>nes que afectan, con sus respuestas, a políticas económicas</t>
  </si>
  <si>
    <t>y shocks internos.</t>
  </si>
  <si>
    <t xml:space="preserve">   Los gestores de la política usan a menudo modelos de la economía. En </t>
  </si>
  <si>
    <t>este capítulo presentamos uno de ellos, completo pero operativamente</t>
  </si>
  <si>
    <t xml:space="preserve">sencillo, que Vd. puede ejecutar, viendo los efectos de las medidas de </t>
  </si>
  <si>
    <t>política monetaria y fiscal. Pruebe su habilidad como gestor político</t>
  </si>
  <si>
    <t>intentando maximizar la buena marcha de la economía.</t>
  </si>
  <si>
    <t xml:space="preserve">   ¡Buena suerte!</t>
  </si>
  <si>
    <t>Elija del menú superior...</t>
  </si>
  <si>
    <t>Change the value of:</t>
  </si>
  <si>
    <t xml:space="preserve">         *** ESPERE MIENTRAS SE RESTAURA EL MODELO ***</t>
  </si>
  <si>
    <t>Teclee &lt;ENTER&gt; para seguir......</t>
  </si>
  <si>
    <t xml:space="preserve">          *** ESPERE MIENTRAS SE RESUELVE EL MODELO ***</t>
  </si>
  <si>
    <t>Ecuaciones:</t>
  </si>
  <si>
    <t>Variables Políticas</t>
  </si>
  <si>
    <t>Año</t>
  </si>
  <si>
    <t>Gbar</t>
  </si>
  <si>
    <t>Mbar</t>
  </si>
  <si>
    <t>TCbr</t>
  </si>
  <si>
    <t>BP/Y</t>
  </si>
  <si>
    <t>XN</t>
  </si>
  <si>
    <t xml:space="preserve">  Entorno Exterior</t>
  </si>
  <si>
    <t>Pebr</t>
  </si>
  <si>
    <t xml:space="preserve"> i </t>
  </si>
  <si>
    <t>Yebr</t>
  </si>
  <si>
    <t>Elija un encabezamiento del menú (push &lt;ENTER&gt; when you are done)...</t>
  </si>
  <si>
    <t>...Teclee &lt;ENTER&gt; para seguir......</t>
  </si>
  <si>
    <t>Parámetros:</t>
  </si>
  <si>
    <t>Valores Retardos:</t>
  </si>
  <si>
    <t>==&gt; Puede cambiar los valores</t>
  </si>
  <si>
    <t xml:space="preserve"> c</t>
  </si>
  <si>
    <t xml:space="preserve"> Y(-1)</t>
  </si>
  <si>
    <t>de todos los números de esta</t>
  </si>
  <si>
    <t xml:space="preserve"> t</t>
  </si>
  <si>
    <t xml:space="preserve"> Y(-2)</t>
  </si>
  <si>
    <t xml:space="preserve"> b</t>
  </si>
  <si>
    <t xml:space="preserve"> i(-1)</t>
  </si>
  <si>
    <t xml:space="preserve"> k</t>
  </si>
  <si>
    <t xml:space="preserve"> Ypot(-1)</t>
  </si>
  <si>
    <t xml:space="preserve"> Cuidado:</t>
  </si>
  <si>
    <t>Algún valor de pará-</t>
  </si>
  <si>
    <t xml:space="preserve"> h</t>
  </si>
  <si>
    <t xml:space="preserve"> C(-1)</t>
  </si>
  <si>
    <t>metro puede causar errores en</t>
  </si>
  <si>
    <t xml:space="preserve"> r</t>
  </si>
  <si>
    <t xml:space="preserve"> p(-1)</t>
  </si>
  <si>
    <t>el sistema. En ese caso, recu-</t>
  </si>
  <si>
    <t xml:space="preserve"> s</t>
  </si>
  <si>
    <t xml:space="preserve"> TCbr(-1)</t>
  </si>
  <si>
    <t xml:space="preserve"> clag</t>
  </si>
  <si>
    <t xml:space="preserve"> Pfbar(-1)</t>
  </si>
  <si>
    <t>Juego Tolerancias Variables:</t>
  </si>
  <si>
    <t xml:space="preserve"> a</t>
  </si>
  <si>
    <t xml:space="preserve"> R(-1)</t>
  </si>
  <si>
    <t>De:</t>
  </si>
  <si>
    <t>A:</t>
  </si>
  <si>
    <t xml:space="preserve"> x</t>
  </si>
  <si>
    <t xml:space="preserve"> </t>
  </si>
  <si>
    <t>Gbar:</t>
  </si>
  <si>
    <t xml:space="preserve"> m</t>
  </si>
  <si>
    <t>Constantes:</t>
  </si>
  <si>
    <t>Mbar:</t>
  </si>
  <si>
    <t xml:space="preserve"> om</t>
  </si>
  <si>
    <t xml:space="preserve"> Cbar</t>
  </si>
  <si>
    <t>TCbr:</t>
  </si>
  <si>
    <t xml:space="preserve"> w</t>
  </si>
  <si>
    <t xml:space="preserve"> Ibar</t>
  </si>
  <si>
    <t>Pebr:</t>
  </si>
  <si>
    <t xml:space="preserve"> cf</t>
  </si>
  <si>
    <t xml:space="preserve">  i :</t>
  </si>
  <si>
    <t>Yebr:</t>
  </si>
  <si>
    <t>Hit &lt;ENTER&gt; to return to the previous menu...</t>
  </si>
  <si>
    <t>Diferencias:</t>
  </si>
  <si>
    <t>Y</t>
  </si>
  <si>
    <t>Ypot</t>
  </si>
  <si>
    <t>Esta pantalla da simple-</t>
  </si>
  <si>
    <t>Ybre</t>
  </si>
  <si>
    <t>mente las diferencias</t>
  </si>
  <si>
    <t xml:space="preserve">entre los valores del </t>
  </si>
  <si>
    <t>C</t>
  </si>
  <si>
    <t>modelo de base y la so-</t>
  </si>
  <si>
    <t>I</t>
  </si>
  <si>
    <t>lución corriente.</t>
  </si>
  <si>
    <t>i (en %)</t>
  </si>
  <si>
    <t>­</t>
  </si>
  <si>
    <t>p</t>
  </si>
  <si>
    <t>R</t>
  </si>
  <si>
    <t>BP</t>
  </si>
  <si>
    <t>Hit &lt;ENTER&gt; to return to the Interactive menu...</t>
  </si>
  <si>
    <t>Estos son los objetivos</t>
  </si>
  <si>
    <t>Objetivos (en términos de %):</t>
  </si>
  <si>
    <t>que el gestor debe de</t>
  </si>
  <si>
    <t>alcanzar:</t>
  </si>
  <si>
    <t xml:space="preserve"> &lt;==</t>
  </si>
  <si>
    <t xml:space="preserve"> Pleno Empleo</t>
  </si>
  <si>
    <t xml:space="preserve">    Real:</t>
  </si>
  <si>
    <t xml:space="preserve"> Estabilidad de Precios</t>
  </si>
  <si>
    <t>Función de Pérdidas:</t>
  </si>
  <si>
    <t>Base:</t>
  </si>
  <si>
    <t>El gestor intenta mini-</t>
  </si>
  <si>
    <t>Corriente:</t>
  </si>
  <si>
    <t xml:space="preserve">mizar la suma ponderada </t>
  </si>
  <si>
    <t>de las diferencias entre</t>
  </si>
  <si>
    <t>objetivos y realidad.</t>
  </si>
  <si>
    <t>Ponderaciones:</t>
  </si>
  <si>
    <t>====</t>
  </si>
  <si>
    <t>Las ponderaciones establecen la importancia de los</t>
  </si>
  <si>
    <t>objetivos en la función objetivo.  Pueden ser</t>
  </si>
  <si>
    <t>cambiadas.</t>
  </si>
  <si>
    <t>Resultados del Modelo:</t>
  </si>
  <si>
    <t>Esta solución es el re-</t>
  </si>
  <si>
    <t>sultado de los supuestos</t>
  </si>
  <si>
    <t>corrientes del modelo.</t>
  </si>
  <si>
    <t>Base :</t>
  </si>
  <si>
    <t>Estos son los valores</t>
  </si>
  <si>
    <t>de partida del modelo.</t>
  </si>
  <si>
    <t>...Teclee &lt;ENTER&gt; para volver al menú Interactivo...</t>
  </si>
  <si>
    <t xml:space="preserve">    ***   Ejercicios/Preguntas   ***</t>
  </si>
  <si>
    <t xml:space="preserve"> 1) Observe atentamente la estructura de ecuaciones del modelo. Identi-</t>
  </si>
  <si>
    <t xml:space="preserve">    fique las siguientes vinculaciones de retroalimentación:</t>
  </si>
  <si>
    <t xml:space="preserve">   la inversión,</t>
  </si>
  <si>
    <t>b. el efecto del tipo de cambio sobre la inflación,</t>
  </si>
  <si>
    <t>d. el efecto de la inflación sobre el tipo de interés.</t>
  </si>
  <si>
    <t xml:space="preserve"> 2) Compare el impacto temporal de los cambios de la política fiscal y </t>
  </si>
  <si>
    <t xml:space="preserve">    monetaria. Compare sus implicaciones para la balanza de pagos.</t>
  </si>
  <si>
    <t xml:space="preserve"> 3) Una amenaza del exterior hace que el Gobierno incremente el gasto de</t>
  </si>
  <si>
    <t xml:space="preserve">    defensa empujando la economía más allá de la producción potencial.</t>
  </si>
  <si>
    <t xml:space="preserve">    ¿Cuál es la respuesta apropiada de la política económica?</t>
  </si>
  <si>
    <t xml:space="preserve"> 4) La economía sufre un "shock de oferta". Los precios exteriores suben</t>
  </si>
  <si>
    <t xml:space="preserve">    el 5% de 1991 a 1995. ¿Cuál es el impacto sobre la actividad econó-</t>
  </si>
  <si>
    <t xml:space="preserve">    mica y la inflación. ¿Cuál es la pérdida de bienestar?.</t>
  </si>
  <si>
    <t xml:space="preserve"> 5) Una prueba: ¿Cuanto se puede acercar a los objetivos? Trate de redu-</t>
  </si>
  <si>
    <t xml:space="preserve">    cir la pérdida de bienestar, cuanto pueda, a cero.</t>
  </si>
  <si>
    <t>Data Labels:</t>
  </si>
  <si>
    <t>­0</t>
  </si>
  <si>
    <t>i0</t>
  </si>
  <si>
    <t>XN0</t>
  </si>
  <si>
    <t xml:space="preserve">    Y0</t>
  </si>
  <si>
    <t>I0</t>
  </si>
  <si>
    <t>i1</t>
  </si>
  <si>
    <t>XN1</t>
  </si>
  <si>
    <t xml:space="preserve">    Ypot</t>
  </si>
  <si>
    <t>I1</t>
  </si>
  <si>
    <t xml:space="preserve">    Y1</t>
  </si>
  <si>
    <t>­1</t>
  </si>
  <si>
    <t>Data Labels2:</t>
  </si>
  <si>
    <t>BP1/Y1</t>
  </si>
  <si>
    <t>BP0/Y0</t>
  </si>
  <si>
    <t xml:space="preserve">   Como acaba de ver, cambios en la política y/o en el entorno exterior</t>
  </si>
  <si>
    <t>afectan a todas las variables del modelo. El gestor de la política debe</t>
  </si>
  <si>
    <t>reconocer, que los cambios de ésta pueden afectar a la economía por vías</t>
  </si>
  <si>
    <t>conflictivas. Un aumento de la demanda puede estimular la producción, a</t>
  </si>
  <si>
    <t>costa de empeorar la inflación. Por eso usamos una función de pérdidas.</t>
  </si>
  <si>
    <t xml:space="preserve">   La función de pérdidas es, simplemente, una media ponderada de hasta</t>
  </si>
  <si>
    <t>indican la importancia relativa de cada objetivo.</t>
  </si>
  <si>
    <t xml:space="preserve">   El modelo puede, por tanto, servir como herramienta para examinar el</t>
  </si>
  <si>
    <t xml:space="preserve">   Pruebe diversas ponderaciones. Por ejemplo, suponga que sólo está </t>
  </si>
  <si>
    <t>interesado en mantener baja la inflación. Use un peso de 1,0 para la</t>
  </si>
  <si>
    <t>inflación y cero para los otros objetivos.</t>
  </si>
  <si>
    <t>Mtro. Luis Eduardo Ruiz Rojas</t>
  </si>
  <si>
    <t xml:space="preserve"> MODELO RESTAURADO.</t>
  </si>
  <si>
    <t>pantalla.</t>
  </si>
  <si>
    <t>pere los datos originales.</t>
  </si>
  <si>
    <t>PNB Potencial   Ypot = Ypot[-1]*(1 + r)</t>
  </si>
  <si>
    <t>PNB Brecha      Ybre = (Ypot - Ybre)/Ypot</t>
  </si>
  <si>
    <t>Exp. Netas        XN = x*(Pm/P) - m*Y + w*Yebr</t>
  </si>
  <si>
    <t>Bal. de Pagos     BP = XN + cf*(i - i )</t>
  </si>
  <si>
    <t>Nivel Precios      P = P[-1]*(1 + ­)</t>
  </si>
  <si>
    <t>Inflación:</t>
  </si>
  <si>
    <t>Inversión          I = Ibar - b*[-1]*i + a*(Y[-1]-Y[-2])</t>
  </si>
  <si>
    <t>Consumo            C = Cbar + c*(1 - t)*Y - clag*c[-1]</t>
  </si>
  <si>
    <t>DATOS ORIGINALES DEL MODELO:</t>
  </si>
  <si>
    <t>impacto dinámico de diversos cambios alternativos de política.</t>
  </si>
  <si>
    <t>Y0</t>
  </si>
  <si>
    <t>Ypot0</t>
  </si>
  <si>
    <t>Ybre0</t>
  </si>
  <si>
    <t>C0</t>
  </si>
  <si>
    <t>p0</t>
  </si>
  <si>
    <t>R0</t>
  </si>
  <si>
    <t>BP0</t>
  </si>
  <si>
    <t>Y1</t>
  </si>
  <si>
    <t>Ypot1</t>
  </si>
  <si>
    <t>Ybre1</t>
  </si>
  <si>
    <t>C1</t>
  </si>
  <si>
    <t>i1 (en %)</t>
  </si>
  <si>
    <t>p1</t>
  </si>
  <si>
    <t>Pm1</t>
  </si>
  <si>
    <t>BP1</t>
  </si>
  <si>
    <t>donde se han fallado los objetivos de política económica. Las ponderaciones</t>
  </si>
  <si>
    <t>a. el efecto de las variaciones del gasto del gobierno sobre</t>
  </si>
  <si>
    <t>c. el impacto de la política monetaria en la balanza de pagos,</t>
  </si>
  <si>
    <t>de estas variables de política,</t>
  </si>
  <si>
    <t>a fin de lograr los objetivos</t>
  </si>
  <si>
    <t>de política económica.</t>
  </si>
  <si>
    <r>
      <t xml:space="preserve">Y Identidad   Y = DA = C + I + XN + </t>
    </r>
    <r>
      <rPr>
        <b/>
        <sz val="10"/>
        <rFont val="Courier"/>
        <family val="3"/>
      </rPr>
      <t>Gbar</t>
    </r>
  </si>
  <si>
    <r>
      <t>Precio Imp.       Pm = om*(Pebr[-1]*</t>
    </r>
    <r>
      <rPr>
        <b/>
        <sz val="10"/>
        <rFont val="Courier"/>
        <family val="3"/>
      </rPr>
      <t>TCbr</t>
    </r>
    <r>
      <rPr>
        <sz val="10"/>
        <rFont val="Courier"/>
        <family val="3"/>
      </rPr>
      <t>[-1])</t>
    </r>
  </si>
  <si>
    <t>Equilibrio Balanza de Pagos</t>
  </si>
  <si>
    <r>
      <t xml:space="preserve">Dinero       </t>
    </r>
    <r>
      <rPr>
        <b/>
        <sz val="10"/>
        <rFont val="Courier"/>
        <family val="3"/>
      </rPr>
      <t>Mbar</t>
    </r>
    <r>
      <rPr>
        <sz val="10"/>
        <rFont val="Courier"/>
        <family val="0"/>
      </rPr>
      <t>/P = k*y - h*i</t>
    </r>
  </si>
  <si>
    <t xml:space="preserve">          ­ = s*(1/(Ybre + 0,1) + om*(Pm - Pm[-1]/Pm[-1]))</t>
  </si>
  <si>
    <t>MACROECONOMIA - HECHOS E IDEAS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</si>
</sst>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0_)"/>
    <numFmt numFmtId="174" formatCode="0_)"/>
    <numFmt numFmtId="175" formatCode="0.0_)"/>
    <numFmt numFmtId="176" formatCode="0.0%"/>
  </numFmts>
  <fonts count="49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8"/>
      <color indexed="12"/>
      <name val="Courier"/>
      <family val="3"/>
    </font>
    <font>
      <sz val="8"/>
      <name val="Courier"/>
      <family val="3"/>
    </font>
    <font>
      <b/>
      <sz val="10"/>
      <color indexed="12"/>
      <name val="Courier"/>
      <family val="3"/>
    </font>
    <font>
      <b/>
      <sz val="10"/>
      <name val="Courier"/>
      <family val="3"/>
    </font>
    <font>
      <sz val="12"/>
      <color indexed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ourier"/>
      <family val="3"/>
    </font>
    <font>
      <b/>
      <sz val="10"/>
      <color indexed="17"/>
      <name val="Courier"/>
      <family val="3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ourier"/>
      <family val="3"/>
    </font>
    <font>
      <sz val="10"/>
      <color rgb="FF0000FF"/>
      <name val="Courier"/>
      <family val="3"/>
    </font>
    <font>
      <b/>
      <sz val="10"/>
      <color rgb="FF00B050"/>
      <name val="Courier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72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2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 applyProtection="1">
      <alignment horizontal="left"/>
      <protection/>
    </xf>
    <xf numFmtId="0" fontId="2" fillId="36" borderId="0" xfId="0" applyFont="1" applyFill="1" applyAlignment="1" applyProtection="1">
      <alignment/>
      <protection locked="0"/>
    </xf>
    <xf numFmtId="0" fontId="0" fillId="37" borderId="0" xfId="0" applyFill="1" applyAlignment="1">
      <alignment/>
    </xf>
    <xf numFmtId="0" fontId="0" fillId="37" borderId="0" xfId="0" applyFill="1" applyAlignment="1" applyProtection="1">
      <alignment horizontal="left"/>
      <protection/>
    </xf>
    <xf numFmtId="0" fontId="2" fillId="37" borderId="0" xfId="0" applyFont="1" applyFill="1" applyAlignment="1" applyProtection="1">
      <alignment/>
      <protection locked="0"/>
    </xf>
    <xf numFmtId="0" fontId="0" fillId="10" borderId="0" xfId="0" applyFill="1" applyAlignment="1" applyProtection="1">
      <alignment horizontal="left"/>
      <protection/>
    </xf>
    <xf numFmtId="174" fontId="0" fillId="10" borderId="0" xfId="0" applyNumberFormat="1" applyFill="1" applyAlignment="1" applyProtection="1">
      <alignment/>
      <protection/>
    </xf>
    <xf numFmtId="175" fontId="0" fillId="10" borderId="0" xfId="0" applyNumberFormat="1" applyFill="1" applyAlignment="1" applyProtection="1">
      <alignment/>
      <protection/>
    </xf>
    <xf numFmtId="176" fontId="0" fillId="10" borderId="0" xfId="0" applyNumberFormat="1" applyFill="1" applyAlignment="1" applyProtection="1">
      <alignment/>
      <protection/>
    </xf>
    <xf numFmtId="0" fontId="5" fillId="7" borderId="0" xfId="0" applyFont="1" applyFill="1" applyAlignment="1" applyProtection="1">
      <alignment horizontal="left"/>
      <protection locked="0"/>
    </xf>
    <xf numFmtId="0" fontId="0" fillId="7" borderId="0" xfId="0" applyFill="1" applyAlignment="1">
      <alignment/>
    </xf>
    <xf numFmtId="0" fontId="5" fillId="35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 horizontal="left"/>
      <protection/>
    </xf>
    <xf numFmtId="175" fontId="0" fillId="38" borderId="0" xfId="0" applyNumberFormat="1" applyFill="1" applyAlignment="1" applyProtection="1">
      <alignment/>
      <protection/>
    </xf>
    <xf numFmtId="173" fontId="2" fillId="38" borderId="0" xfId="0" applyNumberFormat="1" applyFont="1" applyFill="1" applyAlignment="1" applyProtection="1">
      <alignment/>
      <protection locked="0"/>
    </xf>
    <xf numFmtId="0" fontId="6" fillId="38" borderId="0" xfId="0" applyFont="1" applyFill="1" applyAlignment="1" applyProtection="1">
      <alignment horizontal="left"/>
      <protection/>
    </xf>
    <xf numFmtId="174" fontId="0" fillId="39" borderId="0" xfId="0" applyNumberFormat="1" applyFill="1" applyAlignment="1" applyProtection="1">
      <alignment/>
      <protection/>
    </xf>
    <xf numFmtId="176" fontId="0" fillId="39" borderId="0" xfId="0" applyNumberFormat="1" applyFill="1" applyAlignment="1" applyProtection="1">
      <alignment/>
      <protection/>
    </xf>
    <xf numFmtId="175" fontId="0" fillId="39" borderId="0" xfId="0" applyNumberFormat="1" applyFill="1" applyAlignment="1" applyProtection="1">
      <alignment/>
      <protection/>
    </xf>
    <xf numFmtId="173" fontId="0" fillId="39" borderId="0" xfId="0" applyNumberForma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174" fontId="0" fillId="40" borderId="0" xfId="0" applyNumberFormat="1" applyFill="1" applyAlignment="1" applyProtection="1">
      <alignment/>
      <protection/>
    </xf>
    <xf numFmtId="176" fontId="0" fillId="40" borderId="0" xfId="0" applyNumberFormat="1" applyFill="1" applyAlignment="1" applyProtection="1">
      <alignment/>
      <protection/>
    </xf>
    <xf numFmtId="175" fontId="0" fillId="40" borderId="0" xfId="0" applyNumberFormat="1" applyFill="1" applyAlignment="1" applyProtection="1">
      <alignment/>
      <protection/>
    </xf>
    <xf numFmtId="173" fontId="0" fillId="40" borderId="0" xfId="0" applyNumberForma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 locked="0"/>
    </xf>
    <xf numFmtId="0" fontId="5" fillId="36" borderId="0" xfId="0" applyFont="1" applyFill="1" applyAlignment="1" applyProtection="1">
      <alignment horizontal="left"/>
      <protection locked="0"/>
    </xf>
    <xf numFmtId="0" fontId="5" fillId="37" borderId="0" xfId="0" applyFont="1" applyFill="1" applyAlignment="1" applyProtection="1">
      <alignment horizontal="left"/>
      <protection locked="0"/>
    </xf>
    <xf numFmtId="0" fontId="5" fillId="41" borderId="0" xfId="0" applyFont="1" applyFill="1" applyAlignment="1" applyProtection="1">
      <alignment horizontal="left"/>
      <protection locked="0"/>
    </xf>
    <xf numFmtId="0" fontId="0" fillId="41" borderId="0" xfId="0" applyFill="1" applyAlignment="1">
      <alignment/>
    </xf>
    <xf numFmtId="0" fontId="0" fillId="41" borderId="0" xfId="0" applyFill="1" applyAlignment="1" applyProtection="1">
      <alignment horizontal="left"/>
      <protection/>
    </xf>
    <xf numFmtId="0" fontId="0" fillId="41" borderId="0" xfId="0" applyFill="1" applyAlignment="1" applyProtection="1">
      <alignment horizontal="right"/>
      <protection/>
    </xf>
    <xf numFmtId="0" fontId="0" fillId="41" borderId="0" xfId="0" applyFill="1" applyAlignment="1" applyProtection="1">
      <alignment horizontal="center"/>
      <protection/>
    </xf>
    <xf numFmtId="0" fontId="2" fillId="41" borderId="0" xfId="0" applyFont="1" applyFill="1" applyAlignment="1" applyProtection="1">
      <alignment/>
      <protection locked="0"/>
    </xf>
    <xf numFmtId="0" fontId="5" fillId="42" borderId="0" xfId="0" applyFont="1" applyFill="1" applyAlignment="1" applyProtection="1">
      <alignment horizontal="left"/>
      <protection locked="0"/>
    </xf>
    <xf numFmtId="0" fontId="0" fillId="42" borderId="0" xfId="0" applyFill="1" applyAlignment="1">
      <alignment/>
    </xf>
    <xf numFmtId="0" fontId="0" fillId="42" borderId="0" xfId="0" applyFill="1" applyAlignment="1" applyProtection="1">
      <alignment horizontal="left"/>
      <protection/>
    </xf>
    <xf numFmtId="0" fontId="2" fillId="42" borderId="0" xfId="0" applyFont="1" applyFill="1" applyAlignment="1" applyProtection="1">
      <alignment/>
      <protection locked="0"/>
    </xf>
    <xf numFmtId="0" fontId="5" fillId="43" borderId="0" xfId="0" applyFont="1" applyFill="1" applyAlignment="1" applyProtection="1">
      <alignment horizontal="left"/>
      <protection locked="0"/>
    </xf>
    <xf numFmtId="0" fontId="0" fillId="43" borderId="0" xfId="0" applyFill="1" applyAlignment="1">
      <alignment/>
    </xf>
    <xf numFmtId="0" fontId="6" fillId="19" borderId="0" xfId="0" applyFont="1" applyFill="1" applyAlignment="1" applyProtection="1">
      <alignment horizontal="left"/>
      <protection/>
    </xf>
    <xf numFmtId="0" fontId="0" fillId="19" borderId="0" xfId="0" applyFill="1" applyAlignment="1">
      <alignment/>
    </xf>
    <xf numFmtId="0" fontId="2" fillId="19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/>
      <protection locked="0"/>
    </xf>
    <xf numFmtId="175" fontId="2" fillId="36" borderId="0" xfId="0" applyNumberFormat="1" applyFont="1" applyFill="1" applyAlignment="1" applyProtection="1">
      <alignment/>
      <protection locked="0"/>
    </xf>
    <xf numFmtId="0" fontId="46" fillId="38" borderId="0" xfId="0" applyFont="1" applyFill="1" applyAlignment="1" applyProtection="1">
      <alignment horizontal="right"/>
      <protection/>
    </xf>
    <xf numFmtId="175" fontId="46" fillId="38" borderId="0" xfId="0" applyNumberFormat="1" applyFont="1" applyFill="1" applyAlignment="1" applyProtection="1">
      <alignment/>
      <protection/>
    </xf>
    <xf numFmtId="0" fontId="47" fillId="38" borderId="0" xfId="0" applyFont="1" applyFill="1" applyAlignment="1" applyProtection="1">
      <alignment horizontal="right"/>
      <protection/>
    </xf>
    <xf numFmtId="175" fontId="47" fillId="38" borderId="0" xfId="0" applyNumberFormat="1" applyFont="1" applyFill="1" applyAlignment="1" applyProtection="1">
      <alignment/>
      <protection/>
    </xf>
    <xf numFmtId="175" fontId="47" fillId="38" borderId="0" xfId="0" applyNumberFormat="1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 horizontal="left"/>
      <protection/>
    </xf>
    <xf numFmtId="0" fontId="0" fillId="39" borderId="0" xfId="0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48" fillId="0" borderId="0" xfId="0" applyFont="1" applyAlignment="1" applyProtection="1">
      <alignment horizontal="left"/>
      <protection/>
    </xf>
    <xf numFmtId="0" fontId="5" fillId="44" borderId="0" xfId="0" applyFont="1" applyFill="1" applyAlignment="1" applyProtection="1">
      <alignment horizontal="left"/>
      <protection locked="0"/>
    </xf>
    <xf numFmtId="0" fontId="0" fillId="44" borderId="0" xfId="0" applyFill="1" applyAlignment="1">
      <alignment/>
    </xf>
    <xf numFmtId="0" fontId="0" fillId="41" borderId="10" xfId="0" applyFill="1" applyBorder="1" applyAlignment="1" applyProtection="1">
      <alignment horizontal="center"/>
      <protection/>
    </xf>
    <xf numFmtId="0" fontId="0" fillId="41" borderId="10" xfId="0" applyFill="1" applyBorder="1" applyAlignment="1">
      <alignment/>
    </xf>
    <xf numFmtId="0" fontId="2" fillId="41" borderId="1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Función de Pérdidas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v>Base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CHAP18!$B$77:$G$77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CHAP18!$B$85:$G$85</c:f>
              <c:numCache>
                <c:ptCount val="6"/>
                <c:pt idx="0">
                  <c:v>5.5413384557264</c:v>
                </c:pt>
                <c:pt idx="1">
                  <c:v>5.55431490509237</c:v>
                </c:pt>
                <c:pt idx="2">
                  <c:v>5.5909231270267234</c:v>
                </c:pt>
                <c:pt idx="3">
                  <c:v>5.624283436229642</c:v>
                </c:pt>
                <c:pt idx="4">
                  <c:v>5.658240551899315</c:v>
                </c:pt>
                <c:pt idx="5">
                  <c:v>5.699514309126609</c:v>
                </c:pt>
              </c:numCache>
            </c:numRef>
          </c:val>
        </c:ser>
        <c:ser>
          <c:idx val="1"/>
          <c:order val="1"/>
          <c:tx>
            <c:v>Pérd/Año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CHAP18!$B$77:$G$77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CHAP18!$B$86:$G$86</c:f>
              <c:numCache>
                <c:ptCount val="6"/>
                <c:pt idx="0">
                  <c:v>5.481339055719637</c:v>
                </c:pt>
                <c:pt idx="1">
                  <c:v>5.554314905088998</c:v>
                </c:pt>
                <c:pt idx="2">
                  <c:v>5.590923127029387</c:v>
                </c:pt>
                <c:pt idx="3">
                  <c:v>5.624283436263765</c:v>
                </c:pt>
                <c:pt idx="4">
                  <c:v>5.658240551905485</c:v>
                </c:pt>
                <c:pt idx="5">
                  <c:v>5.699514308863201</c:v>
                </c:pt>
              </c:numCache>
            </c:numRef>
          </c:val>
        </c:ser>
        <c:ser>
          <c:idx val="2"/>
          <c:order val="2"/>
          <c:tx>
            <c:v>Sum Base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CHAP18!$B$77:$G$77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CHAP18!$B$87:$G$87</c:f>
              <c:numCache>
                <c:ptCount val="6"/>
                <c:pt idx="0">
                  <c:v>5.5413384557264</c:v>
                </c:pt>
                <c:pt idx="1">
                  <c:v>11.095653360818769</c:v>
                </c:pt>
                <c:pt idx="2">
                  <c:v>16.686576487845493</c:v>
                </c:pt>
                <c:pt idx="3">
                  <c:v>22.310859924075135</c:v>
                </c:pt>
                <c:pt idx="4">
                  <c:v>27.96910047597445</c:v>
                </c:pt>
                <c:pt idx="5">
                  <c:v>33.668614785101056</c:v>
                </c:pt>
              </c:numCache>
            </c:numRef>
          </c:val>
        </c:ser>
        <c:ser>
          <c:idx val="3"/>
          <c:order val="3"/>
          <c:tx>
            <c:v>Sum Corriente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CHAP18!$B$77:$G$77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CHAP18!$B$88:$G$88</c:f>
              <c:numCache>
                <c:ptCount val="6"/>
                <c:pt idx="0">
                  <c:v>5.481339055719637</c:v>
                </c:pt>
                <c:pt idx="1">
                  <c:v>11.035653960808634</c:v>
                </c:pt>
                <c:pt idx="2">
                  <c:v>16.626577087838022</c:v>
                </c:pt>
                <c:pt idx="3">
                  <c:v>22.25086052410179</c:v>
                </c:pt>
                <c:pt idx="4">
                  <c:v>27.909101076007275</c:v>
                </c:pt>
                <c:pt idx="5">
                  <c:v>33.608615384870475</c:v>
                </c:pt>
              </c:numCache>
            </c:numRef>
          </c:val>
        </c:ser>
        <c:axId val="48656007"/>
        <c:axId val="35250880"/>
      </c:barChart>
      <c:catAx>
        <c:axId val="4865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 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Pérdidas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60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56"/>
          <c:w val="0.33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Consumo</a:t>
            </a:r>
          </a:p>
        </c:rich>
      </c:tx>
      <c:layout>
        <c:manualLayout>
          <c:xMode val="factor"/>
          <c:yMode val="factor"/>
          <c:x val="0.0055"/>
          <c:y val="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65"/>
          <c:w val="0.9582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CHAP18!$A$118</c:f>
              <c:strCache>
                <c:ptCount val="1"/>
                <c:pt idx="0">
                  <c:v>C0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CHAP18!$G$169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CHAP18!$G$170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CHAP18!$B$118:$G$118</c:f>
              <c:numCache>
                <c:ptCount val="6"/>
                <c:pt idx="0">
                  <c:v>572.7788945765801</c:v>
                </c:pt>
                <c:pt idx="1">
                  <c:v>590.8230963451178</c:v>
                </c:pt>
                <c:pt idx="2">
                  <c:v>603.1212980062913</c:v>
                </c:pt>
                <c:pt idx="3">
                  <c:v>614.767961110982</c:v>
                </c:pt>
                <c:pt idx="4">
                  <c:v>626.414806872562</c:v>
                </c:pt>
                <c:pt idx="5">
                  <c:v>637.9469029211864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CHAP18!$A$100</c:f>
              <c:strCache>
                <c:ptCount val="1"/>
                <c:pt idx="0">
                  <c:v>C1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CHAP18!$H$169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CHAP18!$H$170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CHAP18!$H$171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CHAP18!$B$100:$G$100</c:f>
              <c:numCache>
                <c:ptCount val="6"/>
                <c:pt idx="0">
                  <c:v>572.7788945765915</c:v>
                </c:pt>
                <c:pt idx="1">
                  <c:v>590.8230971317306</c:v>
                </c:pt>
                <c:pt idx="2">
                  <c:v>603.121306927192</c:v>
                </c:pt>
                <c:pt idx="3">
                  <c:v>614.768004317446</c:v>
                </c:pt>
                <c:pt idx="4">
                  <c:v>626.4149172246952</c:v>
                </c:pt>
                <c:pt idx="5">
                  <c:v>637.9470351890175</c:v>
                </c:pt>
              </c:numCache>
            </c:numRef>
          </c:val>
          <c:smooth val="0"/>
        </c:ser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Consumo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224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625"/>
          <c:y val="0.9355"/>
          <c:w val="0.10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Inversión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I0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CHAP18!$G$169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CHAP18!$G$170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CHAP18!$G$171</c:f>
                  <c:strCache>
                    <c:ptCount val="1"/>
                    <c:pt idx="0">
                      <c:v>I0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CHAP18!$B$119:$G$119</c:f>
              <c:numCache>
                <c:ptCount val="6"/>
                <c:pt idx="0">
                  <c:v>38</c:v>
                </c:pt>
                <c:pt idx="1">
                  <c:v>30.326527589916058</c:v>
                </c:pt>
                <c:pt idx="2">
                  <c:v>27.464396294317318</c:v>
                </c:pt>
                <c:pt idx="3">
                  <c:v>25.60387859737197</c:v>
                </c:pt>
                <c:pt idx="4">
                  <c:v>23.901805174806153</c:v>
                </c:pt>
                <c:pt idx="5">
                  <c:v>22.109783530540778</c:v>
                </c:pt>
              </c:numCache>
            </c:numRef>
          </c:val>
          <c:smooth val="0"/>
        </c:ser>
        <c:ser>
          <c:idx val="1"/>
          <c:order val="1"/>
          <c:tx>
            <c:v>I1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CHAP18!$H$169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CHAP18!$H$170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CHAP18!$H$171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CHAP18!$H$172</c:f>
                  <c:strCache>
                    <c:ptCount val="1"/>
                    <c:pt idx="0">
                      <c:v>I1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CHAP18!$B$101:$G$101</c:f>
              <c:numCache>
                <c:ptCount val="6"/>
                <c:pt idx="0">
                  <c:v>38</c:v>
                </c:pt>
                <c:pt idx="1">
                  <c:v>30.326527589916132</c:v>
                </c:pt>
                <c:pt idx="2">
                  <c:v>27.46439642371969</c:v>
                </c:pt>
                <c:pt idx="3">
                  <c:v>25.603879785131355</c:v>
                </c:pt>
                <c:pt idx="4">
                  <c:v>23.901809129734936</c:v>
                </c:pt>
                <c:pt idx="5">
                  <c:v>22.109786540077337</c:v>
                </c:pt>
              </c:numCache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Inversión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556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725"/>
          <c:y val="0.956"/>
          <c:w val="0.10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Exportaciones Netas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XN0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CHAP18!$K$169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CHAP18!$K$170</c:f>
                  <c:strCache>
                    <c:ptCount val="1"/>
                    <c:pt idx="0">
                      <c:v>XN0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CHAP18!$B$125:$G$125</c:f>
              <c:numCache>
                <c:ptCount val="6"/>
                <c:pt idx="0">
                  <c:v>28.282821724763206</c:v>
                </c:pt>
                <c:pt idx="1">
                  <c:v>29.64669629216007</c:v>
                </c:pt>
                <c:pt idx="2">
                  <c:v>31.097263182688554</c:v>
                </c:pt>
                <c:pt idx="3">
                  <c:v>32.51599175274409</c:v>
                </c:pt>
                <c:pt idx="4">
                  <c:v>33.92067644566175</c:v>
                </c:pt>
                <c:pt idx="5">
                  <c:v>35.34507523056252</c:v>
                </c:pt>
              </c:numCache>
            </c:numRef>
          </c:val>
          <c:smooth val="0"/>
        </c:ser>
        <c:ser>
          <c:idx val="1"/>
          <c:order val="1"/>
          <c:tx>
            <c:v>XN1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CHAP18!$L$169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CHAP18!$L$170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CHAP18!$L$171</c:f>
                  <c:strCache>
                    <c:ptCount val="1"/>
                    <c:pt idx="0">
                      <c:v>XN1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CHAP18!$B$107:$G$107</c:f>
              <c:numCache>
                <c:ptCount val="6"/>
                <c:pt idx="0">
                  <c:v>28.28282172476139</c:v>
                </c:pt>
                <c:pt idx="1">
                  <c:v>29.646696167022526</c:v>
                </c:pt>
                <c:pt idx="2">
                  <c:v>31.09726178224824</c:v>
                </c:pt>
                <c:pt idx="3">
                  <c:v>32.515985091263275</c:v>
                </c:pt>
                <c:pt idx="4">
                  <c:v>33.920659914160254</c:v>
                </c:pt>
                <c:pt idx="5">
                  <c:v>35.345056791856564</c:v>
                </c:pt>
              </c:numCache>
            </c:numRef>
          </c:val>
          <c:smooth val="0"/>
        </c:ser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Exportaciones Netas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8581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56"/>
          <c:w val="0.13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Producción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CHAP18!$A$169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CHAP18!$A$170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CHAP18!$A$171</c:f>
                  <c:strCache>
                    <c:ptCount val="1"/>
                    <c:pt idx="0">
                      <c:v>    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CHAP18!$B$114:$G$114</c:f>
              <c:numCache>
                <c:ptCount val="6"/>
                <c:pt idx="0">
                  <c:v>721.8712612326668</c:v>
                </c:pt>
                <c:pt idx="1">
                  <c:v>737.9464478708426</c:v>
                </c:pt>
                <c:pt idx="2">
                  <c:v>753.1711643722598</c:v>
                </c:pt>
                <c:pt idx="3">
                  <c:v>768.7297879524418</c:v>
                </c:pt>
                <c:pt idx="4">
                  <c:v>784.4438296919282</c:v>
                </c:pt>
                <c:pt idx="5">
                  <c:v>799.9756855401621</c:v>
                </c:pt>
              </c:numCache>
            </c:numRef>
          </c:val>
          <c:smooth val="0"/>
        </c:ser>
        <c:ser>
          <c:idx val="1"/>
          <c:order val="1"/>
          <c:tx>
            <c:v>Y1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CHAP18!$B$169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CHAP18!$B$170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CHAP18!$B$171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CHAP18!$B$172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CHAP18!$B$173</c:f>
                  <c:strCache>
                    <c:ptCount val="1"/>
                    <c:pt idx="0">
                      <c:v>    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CHAP18!$B$96:$G$96</c:f>
              <c:numCache>
                <c:ptCount val="6"/>
                <c:pt idx="0">
                  <c:v>721.871261232685</c:v>
                </c:pt>
                <c:pt idx="1">
                  <c:v>737.9464491194315</c:v>
                </c:pt>
                <c:pt idx="2">
                  <c:v>753.1711783451308</c:v>
                </c:pt>
                <c:pt idx="3">
                  <c:v>768.7298544101067</c:v>
                </c:pt>
                <c:pt idx="4">
                  <c:v>784.4439945667908</c:v>
                </c:pt>
                <c:pt idx="5">
                  <c:v>799.975869214783</c:v>
                </c:pt>
              </c:numCache>
            </c:numRef>
          </c:val>
          <c:smooth val="0"/>
        </c:ser>
        <c:ser>
          <c:idx val="2"/>
          <c:order val="2"/>
          <c:tx>
            <c:v>Ypot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CHAP18!$C$169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CHAP18!$C$170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CHAP18!$C$171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CHAP18!$C$172</c:f>
                  <c:strCache>
                    <c:ptCount val="1"/>
                    <c:pt idx="0">
                      <c:v>    Ypot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CHAP18!$B$97:$G$97</c:f>
              <c:numCache>
                <c:ptCount val="6"/>
                <c:pt idx="0">
                  <c:v>765</c:v>
                </c:pt>
                <c:pt idx="1">
                  <c:v>780.3000000000001</c:v>
                </c:pt>
                <c:pt idx="2">
                  <c:v>795.9060000000001</c:v>
                </c:pt>
                <c:pt idx="3">
                  <c:v>811.8241200000001</c:v>
                </c:pt>
                <c:pt idx="4">
                  <c:v>828.0606024000001</c:v>
                </c:pt>
                <c:pt idx="5">
                  <c:v>844.6218144480001</c:v>
                </c:pt>
              </c:numCache>
            </c:numRef>
          </c:val>
          <c:smooth val="0"/>
        </c:ser>
        <c:marker val="1"/>
        <c:axId val="26709039"/>
        <c:axId val="39054760"/>
      </c:lineChart>
      <c:cat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Producción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90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"/>
          <c:y val="0.956"/>
          <c:w val="0.279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Relación BP/Y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BP0/Y0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CHAP18!$A$177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CHAP18!$A$178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CHAP18!$A$179</c:f>
                  <c:strCache>
                    <c:ptCount val="1"/>
                    <c:pt idx="0">
                      <c:v>BP0/Y0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CHAP18!$B$128:$G$128</c:f>
              <c:numCache>
                <c:ptCount val="6"/>
                <c:pt idx="0">
                  <c:v>0.04307189983293332</c:v>
                </c:pt>
                <c:pt idx="1">
                  <c:v>0.044443366579581166</c:v>
                </c:pt>
                <c:pt idx="2">
                  <c:v>0.04591980914736236</c:v>
                </c:pt>
                <c:pt idx="3">
                  <c:v>0.04729617120449021</c:v>
                </c:pt>
                <c:pt idx="4">
                  <c:v>0.04860422118956132</c:v>
                </c:pt>
                <c:pt idx="5">
                  <c:v>0.04990034396290672</c:v>
                </c:pt>
              </c:numCache>
            </c:numRef>
          </c:val>
          <c:smooth val="0"/>
        </c:ser>
        <c:ser>
          <c:idx val="1"/>
          <c:order val="1"/>
          <c:tx>
            <c:v>BP1/Y1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CHAP18!$B$177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CHAP18!$B$178</c:f>
                  <c:strCache>
                    <c:ptCount val="1"/>
                    <c:pt idx="0">
                      <c:v>BP1/Y1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CHAP18!$B$110:$G$110</c:f>
              <c:numCache>
                <c:ptCount val="6"/>
                <c:pt idx="0">
                  <c:v>0.04307189983293026</c:v>
                </c:pt>
                <c:pt idx="1">
                  <c:v>0.044443366367413806</c:v>
                </c:pt>
                <c:pt idx="2">
                  <c:v>0.04591980679643408</c:v>
                </c:pt>
                <c:pt idx="3">
                  <c:v>0.04729616015216346</c:v>
                </c:pt>
                <c:pt idx="4">
                  <c:v>0.048604194150877064</c:v>
                </c:pt>
                <c:pt idx="5">
                  <c:v>0.04990031452029409</c:v>
                </c:pt>
              </c:numCache>
            </c:numRef>
          </c:val>
          <c:smooth val="0"/>
        </c:ser>
        <c:ser>
          <c:idx val="2"/>
          <c:order val="2"/>
          <c:tx>
            <c:v>Obj.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CHAP18!$B$82:$G$82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948521"/>
        <c:axId val="9318962"/>
      </c:lineChart>
      <c:catAx>
        <c:axId val="1594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  <c:max val="0.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52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"/>
          <c:y val="0.956"/>
          <c:w val="0.252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Tipo de Interés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i0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CHAP18!$I$169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CHAP18!$I$170</c:f>
                  <c:strCache>
                    <c:ptCount val="1"/>
                    <c:pt idx="0">
                      <c:v>i0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CHAP18!$B$121:$G$121</c:f>
              <c:numCache>
                <c:ptCount val="6"/>
                <c:pt idx="0">
                  <c:v>6.809544931323462</c:v>
                </c:pt>
                <c:pt idx="1">
                  <c:v>7.150128206663567</c:v>
                </c:pt>
                <c:pt idx="2">
                  <c:v>7.4882129405822955</c:v>
                </c:pt>
                <c:pt idx="3">
                  <c:v>7.84198390824605</c:v>
                </c:pt>
                <c:pt idx="4">
                  <c:v>8.206604963471298</c:v>
                </c:pt>
                <c:pt idx="5">
                  <c:v>8.573986639853668</c:v>
                </c:pt>
              </c:numCache>
            </c:numRef>
          </c:val>
          <c:smooth val="0"/>
        </c:ser>
        <c:ser>
          <c:idx val="1"/>
          <c:order val="1"/>
          <c:tx>
            <c:v>i1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CHAP18!$J$169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CHAP18!$J$170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CHAP18!$J$171</c:f>
                  <c:strCache>
                    <c:ptCount val="1"/>
                    <c:pt idx="0">
                      <c:v>i1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CHAP18!$B$103:$G$103</c:f>
              <c:numCache>
                <c:ptCount val="6"/>
                <c:pt idx="0">
                  <c:v>6.809544931323853</c:v>
                </c:pt>
                <c:pt idx="1">
                  <c:v>7.150128230724458</c:v>
                </c:pt>
                <c:pt idx="2">
                  <c:v>7.488213212002762</c:v>
                </c:pt>
                <c:pt idx="3">
                  <c:v>7.841985216666432</c:v>
                </c:pt>
                <c:pt idx="4">
                  <c:v>8.206608298253602</c:v>
                </c:pt>
                <c:pt idx="5">
                  <c:v>8.573990690606758</c:v>
                </c:pt>
              </c:numCache>
            </c:numRef>
          </c:val>
          <c:smooth val="0"/>
        </c:ser>
        <c:marker val="1"/>
        <c:axId val="16761795"/>
        <c:axId val="16638428"/>
      </c:lineChart>
      <c:catAx>
        <c:axId val="1676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17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8175"/>
          <c:y val="0.956"/>
          <c:w val="0.10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Inflación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­0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CHAP18!$E$170</c:f>
                  <c:strCache>
                    <c:ptCount val="1"/>
                    <c:pt idx="0">
                      <c:v>­0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CHAP18!$B$122:$G$122</c:f>
              <c:numCache>
                <c:ptCount val="6"/>
                <c:pt idx="0">
                  <c:v>0.06394784463019829</c:v>
                </c:pt>
                <c:pt idx="1">
                  <c:v>0.06481782487717508</c:v>
                </c:pt>
                <c:pt idx="2">
                  <c:v>0.06506463646874679</c:v>
                </c:pt>
                <c:pt idx="3">
                  <c:v>0.06532389677744788</c:v>
                </c:pt>
                <c:pt idx="4">
                  <c:v>0.06549929178854312</c:v>
                </c:pt>
                <c:pt idx="5">
                  <c:v>0.06541963194631358</c:v>
                </c:pt>
              </c:numCache>
            </c:numRef>
          </c:val>
          <c:smooth val="0"/>
        </c:ser>
        <c:ser>
          <c:idx val="1"/>
          <c:order val="1"/>
          <c:tx>
            <c:v>­1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CHAP18!$F$170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CHAP18!$F$171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CHAP18!$F$172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CHAP18!$F$173</c:f>
                  <c:strCache>
                    <c:ptCount val="1"/>
                    <c:pt idx="0">
                      <c:v>­1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CHAP18!$B$104:$G$104</c:f>
              <c:numCache>
                <c:ptCount val="6"/>
                <c:pt idx="0">
                  <c:v>0.063947844630208</c:v>
                </c:pt>
                <c:pt idx="1">
                  <c:v>0.06481782554944972</c:v>
                </c:pt>
                <c:pt idx="2">
                  <c:v>0.06506464390088765</c:v>
                </c:pt>
                <c:pt idx="3">
                  <c:v>0.06532393170977562</c:v>
                </c:pt>
                <c:pt idx="4">
                  <c:v>0.06549937720982789</c:v>
                </c:pt>
                <c:pt idx="5">
                  <c:v>0.06541972501501805</c:v>
                </c:pt>
              </c:numCache>
            </c:numRef>
          </c:val>
          <c:smooth val="0"/>
        </c:ser>
        <c:ser>
          <c:idx val="2"/>
          <c:order val="2"/>
          <c:tx>
            <c:v>Obj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CHAP18!$B$80:$G$80</c:f>
              <c:numCache>
                <c:ptCount val="6"/>
                <c:pt idx="0">
                  <c:v>0.15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  <c:max val="0.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Inflación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625"/>
          <c:y val="0.956"/>
          <c:w val="0.172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258"/>
  <sheetViews>
    <sheetView showGridLines="0" tabSelected="1" zoomScalePageLayoutView="0" workbookViewId="0" topLeftCell="A1">
      <selection activeCell="A2" sqref="A2"/>
    </sheetView>
  </sheetViews>
  <sheetFormatPr defaultColWidth="5.625" defaultRowHeight="12.75"/>
  <cols>
    <col min="1" max="1" width="12.625" style="0" customWidth="1"/>
    <col min="2" max="2" width="5.75390625" style="0" bestFit="1" customWidth="1"/>
    <col min="3" max="7" width="5.875" style="0" bestFit="1" customWidth="1"/>
  </cols>
  <sheetData>
    <row r="1" spans="1:35" ht="12">
      <c r="A1" s="14" t="s">
        <v>0</v>
      </c>
      <c r="B1" s="15"/>
      <c r="C1" s="15"/>
      <c r="D1" s="15"/>
      <c r="E1" s="16" t="s">
        <v>172</v>
      </c>
      <c r="F1" s="15"/>
      <c r="G1" s="15"/>
      <c r="H1" s="15"/>
      <c r="I1" s="15"/>
      <c r="J1" s="15"/>
      <c r="K1" s="15"/>
      <c r="L1" s="15"/>
      <c r="M1" s="15"/>
      <c r="AH1" s="2"/>
      <c r="AI1" s="2"/>
    </row>
    <row r="2" spans="1:35" ht="12">
      <c r="A2" s="2" t="s">
        <v>212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AI2" s="2"/>
    </row>
    <row r="3" spans="1:42" ht="12">
      <c r="A3" s="4" t="s">
        <v>2</v>
      </c>
      <c r="B3" s="4" t="s">
        <v>3</v>
      </c>
      <c r="C3" s="4" t="s">
        <v>4</v>
      </c>
      <c r="D3" s="5"/>
      <c r="O3" s="2"/>
      <c r="P3" s="2"/>
      <c r="AI3" s="2"/>
      <c r="AO3" s="2"/>
      <c r="AP3" s="1"/>
    </row>
    <row r="4" spans="1:35" ht="12">
      <c r="A4" s="2" t="s">
        <v>5</v>
      </c>
      <c r="G4" s="85"/>
      <c r="P4" s="2"/>
      <c r="AI4" s="2"/>
    </row>
    <row r="5" spans="1:35" ht="12">
      <c r="A5" s="2" t="s">
        <v>6</v>
      </c>
      <c r="P5" s="2"/>
      <c r="AI5" s="2"/>
    </row>
    <row r="6" spans="1:16" ht="12">
      <c r="A6" s="2" t="s">
        <v>7</v>
      </c>
      <c r="P6" s="2"/>
    </row>
    <row r="7" spans="1:36" ht="12">
      <c r="A7" s="2" t="s">
        <v>8</v>
      </c>
      <c r="P7" s="2"/>
      <c r="AH7" s="2"/>
      <c r="AI7" s="2"/>
      <c r="AJ7" s="2"/>
    </row>
    <row r="8" spans="2:36" ht="12">
      <c r="B8" s="2" t="s">
        <v>9</v>
      </c>
      <c r="AI8" s="2"/>
      <c r="AJ8" s="2"/>
    </row>
    <row r="9" spans="1:36" ht="12">
      <c r="A9" s="2" t="s">
        <v>10</v>
      </c>
      <c r="O9" s="2"/>
      <c r="P9" s="2"/>
      <c r="AI9" s="2"/>
      <c r="AJ9" s="2"/>
    </row>
    <row r="10" ht="12">
      <c r="B10" s="2" t="s">
        <v>11</v>
      </c>
    </row>
    <row r="11" ht="12">
      <c r="A11" s="2" t="s">
        <v>12</v>
      </c>
    </row>
    <row r="12" spans="2:36" ht="12">
      <c r="B12" s="2" t="s">
        <v>13</v>
      </c>
      <c r="O12" s="2"/>
      <c r="P12" s="2"/>
      <c r="AH12" s="6"/>
      <c r="AI12" s="2"/>
      <c r="AJ12" s="2"/>
    </row>
    <row r="13" spans="2:36" ht="12">
      <c r="B13" s="2" t="s">
        <v>14</v>
      </c>
      <c r="AI13" s="2"/>
      <c r="AJ13" s="2"/>
    </row>
    <row r="14" spans="1:36" ht="12">
      <c r="A14" s="2" t="s">
        <v>15</v>
      </c>
      <c r="O14" s="2"/>
      <c r="P14" s="2"/>
      <c r="Q14" s="2"/>
      <c r="R14" s="2"/>
      <c r="S14" s="2"/>
      <c r="AI14" s="2"/>
      <c r="AJ14" s="2"/>
    </row>
    <row r="15" spans="1:36" ht="12">
      <c r="A15" s="2" t="s">
        <v>16</v>
      </c>
      <c r="P15" s="2"/>
      <c r="Q15" s="2"/>
      <c r="R15" s="2"/>
      <c r="S15" s="2"/>
      <c r="AJ15" s="2"/>
    </row>
    <row r="16" spans="1:19" ht="12">
      <c r="A16" s="2" t="s">
        <v>17</v>
      </c>
      <c r="P16" s="2"/>
      <c r="Q16" s="2"/>
      <c r="R16" s="2"/>
      <c r="S16" s="2"/>
    </row>
    <row r="17" spans="1:35" ht="12">
      <c r="A17" s="2" t="s">
        <v>18</v>
      </c>
      <c r="O17" s="2"/>
      <c r="P17" s="2"/>
      <c r="Q17" s="2"/>
      <c r="AH17" s="2"/>
      <c r="AI17" s="2"/>
    </row>
    <row r="18" spans="1:35" ht="12">
      <c r="A18" s="2" t="s">
        <v>19</v>
      </c>
      <c r="O18" s="2"/>
      <c r="P18" s="2"/>
      <c r="Q18" s="2"/>
      <c r="AI18" s="2"/>
    </row>
    <row r="19" spans="1:35" ht="15">
      <c r="A19" s="92" t="s">
        <v>20</v>
      </c>
      <c r="Q19" s="2"/>
      <c r="AI19" s="2"/>
    </row>
    <row r="20" spans="8:9" ht="12">
      <c r="H20" s="7" t="s">
        <v>21</v>
      </c>
      <c r="I20" s="5"/>
    </row>
    <row r="21" spans="1:39" ht="12">
      <c r="A21" s="4" t="s">
        <v>2</v>
      </c>
      <c r="B21" s="4" t="s">
        <v>22</v>
      </c>
      <c r="C21" s="4" t="s">
        <v>23</v>
      </c>
      <c r="D21" s="4" t="s">
        <v>24</v>
      </c>
      <c r="E21" s="4" t="s">
        <v>25</v>
      </c>
      <c r="AH21" s="2"/>
      <c r="AI21" s="2"/>
      <c r="AJ21" s="2"/>
      <c r="AK21" s="2"/>
      <c r="AL21" s="2"/>
      <c r="AM21" s="2"/>
    </row>
    <row r="22" spans="1:39" ht="12">
      <c r="A22" s="17" t="s">
        <v>26</v>
      </c>
      <c r="J22" s="58" t="s">
        <v>27</v>
      </c>
      <c r="K22" s="19"/>
      <c r="L22" s="19"/>
      <c r="M22" s="19"/>
      <c r="AI22" s="2"/>
      <c r="AJ22" s="2"/>
      <c r="AK22" s="2"/>
      <c r="AL22" s="2"/>
      <c r="AM22" s="2"/>
    </row>
    <row r="23" spans="1:39" ht="12">
      <c r="A23" s="18" t="s">
        <v>207</v>
      </c>
      <c r="J23" s="20" t="s">
        <v>28</v>
      </c>
      <c r="K23" s="21" t="s">
        <v>29</v>
      </c>
      <c r="L23" s="20" t="s">
        <v>30</v>
      </c>
      <c r="M23" s="20" t="s">
        <v>31</v>
      </c>
      <c r="N23" s="86" t="s">
        <v>42</v>
      </c>
      <c r="O23" s="2"/>
      <c r="P23" s="2"/>
      <c r="Q23" s="2"/>
      <c r="R23" s="2"/>
      <c r="S23" s="2"/>
      <c r="T23" s="2"/>
      <c r="U23" s="2"/>
      <c r="V23" s="2"/>
      <c r="W23" s="2"/>
      <c r="AI23" s="2"/>
      <c r="AJ23" s="2"/>
      <c r="AK23" s="2"/>
      <c r="AL23" s="2"/>
      <c r="AM23" s="2"/>
    </row>
    <row r="24" spans="1:38" ht="12">
      <c r="A24" s="18" t="s">
        <v>183</v>
      </c>
      <c r="J24" s="22">
        <v>2000</v>
      </c>
      <c r="K24" s="23">
        <v>80</v>
      </c>
      <c r="L24" s="23">
        <v>100</v>
      </c>
      <c r="M24" s="23">
        <v>1</v>
      </c>
      <c r="N24" s="86" t="s">
        <v>204</v>
      </c>
      <c r="P24" s="2"/>
      <c r="Q24" s="2"/>
      <c r="R24" s="2"/>
      <c r="S24" s="2"/>
      <c r="T24" s="2"/>
      <c r="U24" s="2"/>
      <c r="V24" s="2"/>
      <c r="W24" s="2"/>
      <c r="AI24" s="2"/>
      <c r="AJ24" s="2"/>
      <c r="AK24" s="2"/>
      <c r="AL24" s="2"/>
    </row>
    <row r="25" spans="1:38" ht="12">
      <c r="A25" s="18" t="s">
        <v>182</v>
      </c>
      <c r="J25" s="22">
        <v>2001</v>
      </c>
      <c r="K25" s="23">
        <v>84</v>
      </c>
      <c r="L25" s="23">
        <v>105</v>
      </c>
      <c r="M25" s="23">
        <v>1</v>
      </c>
      <c r="N25" s="86" t="s">
        <v>205</v>
      </c>
      <c r="O25" s="2"/>
      <c r="P25" s="2"/>
      <c r="Q25" s="2"/>
      <c r="R25" s="2"/>
      <c r="S25" s="2"/>
      <c r="T25" s="2"/>
      <c r="U25" s="2"/>
      <c r="V25" s="2"/>
      <c r="W25" s="2"/>
      <c r="AI25" s="2"/>
      <c r="AJ25" s="2"/>
      <c r="AK25" s="2"/>
      <c r="AL25" s="2"/>
    </row>
    <row r="26" spans="1:22" ht="12">
      <c r="A26" s="18" t="s">
        <v>210</v>
      </c>
      <c r="J26" s="22">
        <v>2002</v>
      </c>
      <c r="K26" s="23">
        <v>88</v>
      </c>
      <c r="L26" s="23">
        <v>110</v>
      </c>
      <c r="M26" s="23">
        <v>1</v>
      </c>
      <c r="N26" s="86" t="s">
        <v>206</v>
      </c>
      <c r="P26" s="2"/>
      <c r="Q26" s="2"/>
      <c r="R26" s="2"/>
      <c r="S26" s="2"/>
      <c r="T26" s="2"/>
      <c r="U26" s="2"/>
      <c r="V26" s="2"/>
    </row>
    <row r="27" spans="1:42" ht="12">
      <c r="A27" s="18" t="s">
        <v>176</v>
      </c>
      <c r="J27" s="22">
        <v>2003</v>
      </c>
      <c r="K27" s="23">
        <v>92</v>
      </c>
      <c r="L27" s="23">
        <v>115</v>
      </c>
      <c r="M27" s="23">
        <v>1</v>
      </c>
      <c r="U27" s="2"/>
      <c r="V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2">
      <c r="A28" s="18" t="s">
        <v>177</v>
      </c>
      <c r="J28" s="22">
        <v>2004</v>
      </c>
      <c r="K28" s="23">
        <v>96</v>
      </c>
      <c r="L28" s="23">
        <v>120</v>
      </c>
      <c r="M28" s="23">
        <v>1</v>
      </c>
      <c r="O28" s="2"/>
      <c r="P28" s="2"/>
      <c r="Q28" s="6"/>
      <c r="R28" s="2"/>
      <c r="V28" s="2"/>
      <c r="AI28" s="2"/>
      <c r="AJ28" s="2"/>
      <c r="AK28" s="2"/>
      <c r="AL28" s="2"/>
      <c r="AM28" s="2"/>
      <c r="AN28" s="2"/>
      <c r="AO28" s="2"/>
      <c r="AP28" s="2"/>
    </row>
    <row r="29" spans="1:42" ht="12">
      <c r="A29" s="18" t="s">
        <v>178</v>
      </c>
      <c r="J29" s="22">
        <v>2005</v>
      </c>
      <c r="K29" s="23">
        <v>100</v>
      </c>
      <c r="L29" s="23">
        <v>125</v>
      </c>
      <c r="M29" s="23">
        <v>1</v>
      </c>
      <c r="P29" s="6"/>
      <c r="Q29" s="6"/>
      <c r="R29" s="2"/>
      <c r="AI29" s="2"/>
      <c r="AJ29" s="2"/>
      <c r="AK29" s="2"/>
      <c r="AL29" s="2"/>
      <c r="AM29" s="2"/>
      <c r="AN29" s="2"/>
      <c r="AO29" s="2"/>
      <c r="AP29" s="2"/>
    </row>
    <row r="30" spans="1:42" ht="12">
      <c r="A30" s="18" t="s">
        <v>208</v>
      </c>
      <c r="L30" s="5"/>
      <c r="M30" s="5"/>
      <c r="P30" s="6"/>
      <c r="Q30" s="6"/>
      <c r="R30" s="2"/>
      <c r="AI30" s="2"/>
      <c r="AJ30" s="2"/>
      <c r="AK30" s="2"/>
      <c r="AL30" s="2"/>
      <c r="AM30" s="2"/>
      <c r="AN30" s="2"/>
      <c r="AO30" s="2"/>
      <c r="AP30" s="2"/>
    </row>
    <row r="31" spans="1:17" ht="12">
      <c r="A31" s="18" t="s">
        <v>179</v>
      </c>
      <c r="J31" s="43" t="s">
        <v>34</v>
      </c>
      <c r="K31" s="26"/>
      <c r="L31" s="27"/>
      <c r="M31" s="27"/>
      <c r="P31" s="2"/>
      <c r="Q31" s="2"/>
    </row>
    <row r="32" spans="1:35" ht="12">
      <c r="A32" s="18" t="s">
        <v>180</v>
      </c>
      <c r="J32" s="28" t="s">
        <v>28</v>
      </c>
      <c r="K32" s="28" t="s">
        <v>35</v>
      </c>
      <c r="L32" s="29" t="s">
        <v>36</v>
      </c>
      <c r="M32" s="28" t="s">
        <v>37</v>
      </c>
      <c r="AH32" s="6"/>
      <c r="AI32" s="2"/>
    </row>
    <row r="33" spans="1:35" ht="12">
      <c r="A33" s="18" t="s">
        <v>181</v>
      </c>
      <c r="J33" s="30">
        <v>2000</v>
      </c>
      <c r="K33" s="27">
        <v>1</v>
      </c>
      <c r="L33" s="27">
        <v>4</v>
      </c>
      <c r="M33" s="27">
        <v>1000</v>
      </c>
      <c r="AI33" s="2"/>
    </row>
    <row r="34" spans="1:35" ht="12">
      <c r="A34" s="18" t="s">
        <v>211</v>
      </c>
      <c r="J34" s="30">
        <v>2001</v>
      </c>
      <c r="K34" s="27">
        <v>1</v>
      </c>
      <c r="L34" s="27">
        <v>4</v>
      </c>
      <c r="M34" s="27">
        <v>1030</v>
      </c>
      <c r="AI34" s="2"/>
    </row>
    <row r="35" spans="1:35" ht="12">
      <c r="A35" s="3" t="s">
        <v>1</v>
      </c>
      <c r="B35" s="3" t="s">
        <v>1</v>
      </c>
      <c r="C35" s="3" t="s">
        <v>1</v>
      </c>
      <c r="D35" s="3" t="s">
        <v>1</v>
      </c>
      <c r="E35" s="3" t="s">
        <v>1</v>
      </c>
      <c r="F35" s="3" t="s">
        <v>1</v>
      </c>
      <c r="G35" s="3" t="s">
        <v>1</v>
      </c>
      <c r="H35" s="3" t="s">
        <v>1</v>
      </c>
      <c r="I35" s="3" t="s">
        <v>1</v>
      </c>
      <c r="J35" s="30">
        <v>2002</v>
      </c>
      <c r="K35" s="27">
        <v>1</v>
      </c>
      <c r="L35" s="27">
        <v>4</v>
      </c>
      <c r="M35" s="27">
        <v>1060</v>
      </c>
      <c r="O35" s="2"/>
      <c r="P35" s="8"/>
      <c r="Q35" s="6"/>
      <c r="R35" s="2"/>
      <c r="S35" s="2"/>
      <c r="T35" s="2"/>
      <c r="U35" s="2"/>
      <c r="V35" s="2"/>
      <c r="AI35" s="2"/>
    </row>
    <row r="36" spans="1:22" ht="12">
      <c r="A36" s="5"/>
      <c r="J36" s="30">
        <v>2003</v>
      </c>
      <c r="K36" s="27">
        <v>1</v>
      </c>
      <c r="L36" s="27">
        <v>4</v>
      </c>
      <c r="M36" s="27">
        <v>1090</v>
      </c>
      <c r="P36" s="6"/>
      <c r="Q36" s="6"/>
      <c r="R36" s="6"/>
      <c r="S36" s="6"/>
      <c r="T36" s="6"/>
      <c r="U36" s="6"/>
      <c r="V36" s="2"/>
    </row>
    <row r="37" spans="1:35" ht="12">
      <c r="A37" s="5"/>
      <c r="J37" s="30">
        <v>2004</v>
      </c>
      <c r="K37" s="27">
        <v>1</v>
      </c>
      <c r="L37" s="27">
        <v>4</v>
      </c>
      <c r="M37" s="27">
        <v>1120</v>
      </c>
      <c r="P37" s="6"/>
      <c r="Q37" s="6"/>
      <c r="R37" s="2"/>
      <c r="S37" s="2"/>
      <c r="T37" s="2"/>
      <c r="U37" s="2"/>
      <c r="V37" s="2"/>
      <c r="AH37" s="2"/>
      <c r="AI37" s="2"/>
    </row>
    <row r="38" spans="1:35" ht="12">
      <c r="A38" s="5"/>
      <c r="J38" s="30">
        <v>2005</v>
      </c>
      <c r="K38" s="27">
        <v>1</v>
      </c>
      <c r="L38" s="27">
        <v>4</v>
      </c>
      <c r="M38" s="27">
        <v>1150</v>
      </c>
      <c r="P38" s="2"/>
      <c r="Q38" s="2"/>
      <c r="R38" s="2"/>
      <c r="S38" s="2"/>
      <c r="T38" s="2"/>
      <c r="U38" s="2"/>
      <c r="AI38" s="2"/>
    </row>
    <row r="39" spans="1:35" ht="12">
      <c r="A39" s="4" t="s">
        <v>38</v>
      </c>
      <c r="B39" s="4" t="s">
        <v>39</v>
      </c>
      <c r="AI39" s="2"/>
    </row>
    <row r="40" spans="1:35" ht="12">
      <c r="A40" s="59" t="s">
        <v>40</v>
      </c>
      <c r="B40" s="31"/>
      <c r="D40" s="67" t="s">
        <v>41</v>
      </c>
      <c r="E40" s="68"/>
      <c r="F40" s="68"/>
      <c r="G40" s="68"/>
      <c r="H40" s="2" t="s">
        <v>42</v>
      </c>
      <c r="O40" s="2"/>
      <c r="P40" s="2"/>
      <c r="Q40" s="2"/>
      <c r="R40" s="2"/>
      <c r="S40" s="2"/>
      <c r="T40" s="2"/>
      <c r="U40" s="2"/>
      <c r="V40" s="2"/>
      <c r="AI40" s="2"/>
    </row>
    <row r="41" spans="1:35" ht="12">
      <c r="A41" s="32" t="s">
        <v>43</v>
      </c>
      <c r="B41" s="33">
        <v>0.7</v>
      </c>
      <c r="D41" s="69" t="s">
        <v>44</v>
      </c>
      <c r="E41" s="68"/>
      <c r="F41" s="70">
        <v>700</v>
      </c>
      <c r="G41" s="68"/>
      <c r="H41" s="2" t="s">
        <v>45</v>
      </c>
      <c r="P41" s="2"/>
      <c r="Q41" s="2"/>
      <c r="R41" s="2"/>
      <c r="S41" s="2"/>
      <c r="T41" s="2"/>
      <c r="U41" s="2"/>
      <c r="V41" s="2"/>
      <c r="AI41" s="2"/>
    </row>
    <row r="42" spans="1:35" ht="12">
      <c r="A42" s="32" t="s">
        <v>46</v>
      </c>
      <c r="B42" s="33">
        <v>0.1</v>
      </c>
      <c r="D42" s="69" t="s">
        <v>47</v>
      </c>
      <c r="E42" s="68"/>
      <c r="F42" s="70">
        <v>680</v>
      </c>
      <c r="G42" s="68"/>
      <c r="H42" s="18" t="s">
        <v>174</v>
      </c>
      <c r="P42" s="2"/>
      <c r="Q42" s="2"/>
      <c r="R42" s="2"/>
      <c r="S42" s="2"/>
      <c r="T42" s="2"/>
      <c r="U42" s="2"/>
      <c r="V42" s="2"/>
      <c r="AI42" s="2"/>
    </row>
    <row r="43" spans="1:35" ht="12">
      <c r="A43" s="32" t="s">
        <v>48</v>
      </c>
      <c r="B43" s="33">
        <v>5</v>
      </c>
      <c r="D43" s="69" t="s">
        <v>49</v>
      </c>
      <c r="E43" s="68"/>
      <c r="F43" s="70">
        <v>5.2</v>
      </c>
      <c r="G43" s="68"/>
      <c r="H43" s="2"/>
      <c r="AI43" s="2"/>
    </row>
    <row r="44" spans="1:35" ht="12">
      <c r="A44" s="32" t="s">
        <v>50</v>
      </c>
      <c r="B44" s="33">
        <v>0.3</v>
      </c>
      <c r="D44" s="69" t="s">
        <v>51</v>
      </c>
      <c r="E44" s="68"/>
      <c r="F44" s="70">
        <v>750</v>
      </c>
      <c r="G44" s="68"/>
      <c r="H44" s="1" t="s">
        <v>52</v>
      </c>
      <c r="J44" s="2" t="s">
        <v>53</v>
      </c>
      <c r="O44" s="2"/>
      <c r="P44" s="2"/>
      <c r="Q44" s="2"/>
      <c r="R44" s="2"/>
      <c r="S44" s="2"/>
      <c r="T44" s="2"/>
      <c r="U44" s="2"/>
      <c r="V44" s="2"/>
      <c r="AI44" s="2"/>
    </row>
    <row r="45" spans="1:35" ht="12">
      <c r="A45" s="32" t="s">
        <v>54</v>
      </c>
      <c r="B45" s="33">
        <v>18</v>
      </c>
      <c r="D45" s="69" t="s">
        <v>55</v>
      </c>
      <c r="E45" s="68"/>
      <c r="F45" s="70">
        <v>520</v>
      </c>
      <c r="G45" s="68"/>
      <c r="H45" s="2" t="s">
        <v>56</v>
      </c>
      <c r="P45" s="2"/>
      <c r="Q45" s="2"/>
      <c r="R45" s="2"/>
      <c r="S45" s="2"/>
      <c r="T45" s="2"/>
      <c r="U45" s="2"/>
      <c r="V45" s="2"/>
      <c r="AI45" s="2"/>
    </row>
    <row r="46" spans="1:35" ht="12">
      <c r="A46" s="32" t="s">
        <v>57</v>
      </c>
      <c r="B46" s="33">
        <v>0.02</v>
      </c>
      <c r="D46" s="69" t="s">
        <v>58</v>
      </c>
      <c r="E46" s="68"/>
      <c r="F46" s="70">
        <v>1</v>
      </c>
      <c r="G46" s="68"/>
      <c r="H46" s="2" t="s">
        <v>59</v>
      </c>
      <c r="P46" s="2"/>
      <c r="Q46" s="2"/>
      <c r="R46" s="2"/>
      <c r="S46" s="2"/>
      <c r="T46" s="2"/>
      <c r="U46" s="2"/>
      <c r="V46" s="2"/>
      <c r="AI46" s="2"/>
    </row>
    <row r="47" spans="1:35" ht="12">
      <c r="A47" s="32" t="s">
        <v>60</v>
      </c>
      <c r="B47" s="33">
        <v>0.01</v>
      </c>
      <c r="D47" s="69" t="s">
        <v>61</v>
      </c>
      <c r="E47" s="68"/>
      <c r="F47" s="70">
        <v>1</v>
      </c>
      <c r="G47" s="68"/>
      <c r="H47" s="18" t="s">
        <v>175</v>
      </c>
      <c r="AI47" s="2"/>
    </row>
    <row r="48" spans="1:35" ht="12">
      <c r="A48" s="32" t="s">
        <v>62</v>
      </c>
      <c r="B48" s="33">
        <v>0.15</v>
      </c>
      <c r="D48" s="69" t="s">
        <v>63</v>
      </c>
      <c r="E48" s="68"/>
      <c r="F48" s="70">
        <v>1</v>
      </c>
      <c r="G48" s="68"/>
      <c r="H48" s="61" t="s">
        <v>64</v>
      </c>
      <c r="I48" s="62"/>
      <c r="J48" s="62"/>
      <c r="K48" s="62"/>
      <c r="L48" s="62"/>
      <c r="M48" s="62"/>
      <c r="O48" s="2"/>
      <c r="P48" s="2"/>
      <c r="Q48" s="2"/>
      <c r="R48" s="2"/>
      <c r="S48" s="2"/>
      <c r="T48" s="2"/>
      <c r="U48" s="2"/>
      <c r="V48" s="2"/>
      <c r="AI48" s="2"/>
    </row>
    <row r="49" spans="1:35" ht="12">
      <c r="A49" s="32" t="s">
        <v>65</v>
      </c>
      <c r="B49" s="33">
        <v>0.2</v>
      </c>
      <c r="D49" s="69" t="s">
        <v>66</v>
      </c>
      <c r="E49" s="68"/>
      <c r="F49" s="70">
        <v>1</v>
      </c>
      <c r="G49" s="68"/>
      <c r="H49" s="62"/>
      <c r="I49" s="62"/>
      <c r="J49" s="63" t="s">
        <v>67</v>
      </c>
      <c r="K49" s="62"/>
      <c r="L49" s="64" t="s">
        <v>68</v>
      </c>
      <c r="M49" s="62"/>
      <c r="P49" s="2"/>
      <c r="Q49" s="2"/>
      <c r="R49" s="2"/>
      <c r="S49" s="2"/>
      <c r="T49" s="2"/>
      <c r="U49" s="2"/>
      <c r="V49" s="2"/>
      <c r="AI49" s="2"/>
    </row>
    <row r="50" spans="1:35" ht="12">
      <c r="A50" s="32" t="s">
        <v>69</v>
      </c>
      <c r="B50" s="33">
        <v>1</v>
      </c>
      <c r="D50" s="2" t="s">
        <v>70</v>
      </c>
      <c r="H50" s="65" t="s">
        <v>71</v>
      </c>
      <c r="I50" s="62"/>
      <c r="J50" s="66">
        <v>50</v>
      </c>
      <c r="K50" s="62"/>
      <c r="L50" s="66">
        <v>150</v>
      </c>
      <c r="M50" s="62"/>
      <c r="P50" s="2"/>
      <c r="Q50" s="2"/>
      <c r="R50" s="2"/>
      <c r="S50" s="2"/>
      <c r="T50" s="2"/>
      <c r="U50" s="2"/>
      <c r="V50" s="2"/>
      <c r="AI50" s="2"/>
    </row>
    <row r="51" spans="1:35" ht="12">
      <c r="A51" s="32" t="s">
        <v>72</v>
      </c>
      <c r="B51" s="33">
        <v>0.1</v>
      </c>
      <c r="D51" s="60" t="s">
        <v>73</v>
      </c>
      <c r="E51" s="34"/>
      <c r="F51" s="34"/>
      <c r="H51" s="65" t="s">
        <v>74</v>
      </c>
      <c r="I51" s="62"/>
      <c r="J51" s="66">
        <v>50</v>
      </c>
      <c r="K51" s="62"/>
      <c r="L51" s="66">
        <v>175</v>
      </c>
      <c r="M51" s="62"/>
      <c r="AI51" s="2"/>
    </row>
    <row r="52" spans="1:35" ht="12.75" thickBot="1">
      <c r="A52" s="32" t="s">
        <v>75</v>
      </c>
      <c r="B52" s="33">
        <v>0.5</v>
      </c>
      <c r="D52" s="35" t="s">
        <v>76</v>
      </c>
      <c r="E52" s="34"/>
      <c r="F52" s="36">
        <v>40</v>
      </c>
      <c r="H52" s="89" t="s">
        <v>77</v>
      </c>
      <c r="I52" s="90"/>
      <c r="J52" s="91">
        <v>0.1</v>
      </c>
      <c r="K52" s="90"/>
      <c r="L52" s="91">
        <v>20</v>
      </c>
      <c r="M52" s="90"/>
      <c r="O52" s="2"/>
      <c r="P52" s="2"/>
      <c r="Q52" s="2"/>
      <c r="R52" s="2"/>
      <c r="S52" s="2"/>
      <c r="T52" s="2"/>
      <c r="U52" s="2"/>
      <c r="V52" s="2"/>
      <c r="AI52" s="2"/>
    </row>
    <row r="53" spans="1:35" ht="12.75" thickTop="1">
      <c r="A53" s="32" t="s">
        <v>78</v>
      </c>
      <c r="B53" s="33">
        <v>0.1</v>
      </c>
      <c r="D53" s="35" t="s">
        <v>79</v>
      </c>
      <c r="E53" s="34"/>
      <c r="F53" s="36">
        <v>60</v>
      </c>
      <c r="H53" s="65" t="s">
        <v>80</v>
      </c>
      <c r="I53" s="62"/>
      <c r="J53" s="66">
        <v>0.1</v>
      </c>
      <c r="K53" s="62"/>
      <c r="L53" s="66">
        <v>20</v>
      </c>
      <c r="M53" s="62"/>
      <c r="P53" s="2"/>
      <c r="Q53" s="2"/>
      <c r="R53" s="2"/>
      <c r="S53" s="2"/>
      <c r="T53" s="2"/>
      <c r="U53" s="2"/>
      <c r="V53" s="2"/>
      <c r="AI53" s="2"/>
    </row>
    <row r="54" spans="1:35" ht="12">
      <c r="A54" s="32" t="s">
        <v>81</v>
      </c>
      <c r="B54" s="33">
        <v>1</v>
      </c>
      <c r="H54" s="65" t="s">
        <v>82</v>
      </c>
      <c r="I54" s="62"/>
      <c r="J54" s="66">
        <v>0</v>
      </c>
      <c r="K54" s="62"/>
      <c r="L54" s="66">
        <v>10</v>
      </c>
      <c r="M54" s="62"/>
      <c r="P54" s="2"/>
      <c r="Q54" s="2"/>
      <c r="R54" s="2"/>
      <c r="S54" s="2"/>
      <c r="T54" s="2"/>
      <c r="U54" s="2"/>
      <c r="V54" s="2"/>
      <c r="AI54" s="2"/>
    </row>
    <row r="55" spans="8:35" ht="12">
      <c r="H55" s="65" t="s">
        <v>83</v>
      </c>
      <c r="I55" s="62"/>
      <c r="J55" s="66">
        <v>500</v>
      </c>
      <c r="K55" s="62"/>
      <c r="L55" s="66">
        <v>1500</v>
      </c>
      <c r="M55" s="62"/>
      <c r="AI55" s="2"/>
    </row>
    <row r="56" spans="8:35" ht="12">
      <c r="H56" s="5"/>
      <c r="O56" s="2"/>
      <c r="P56" s="2"/>
      <c r="Q56" s="2"/>
      <c r="R56" s="2"/>
      <c r="S56" s="2"/>
      <c r="T56" s="2"/>
      <c r="U56" s="2"/>
      <c r="V56" s="2"/>
      <c r="AI56" s="2"/>
    </row>
    <row r="57" spans="1:35" ht="12">
      <c r="A57" s="4" t="s">
        <v>84</v>
      </c>
      <c r="B57" s="4" t="s">
        <v>24</v>
      </c>
      <c r="P57" s="2"/>
      <c r="Q57" s="2"/>
      <c r="R57" s="2"/>
      <c r="S57" s="2"/>
      <c r="T57" s="2"/>
      <c r="U57" s="2"/>
      <c r="V57" s="2"/>
      <c r="AI57" s="2"/>
    </row>
    <row r="58" spans="1:35" ht="12">
      <c r="A58" s="41" t="s">
        <v>85</v>
      </c>
      <c r="B58" s="42"/>
      <c r="C58" s="42"/>
      <c r="D58" s="42"/>
      <c r="E58" s="42"/>
      <c r="F58" s="42"/>
      <c r="G58" s="42"/>
      <c r="P58" s="2"/>
      <c r="Q58" s="2"/>
      <c r="R58" s="2"/>
      <c r="S58" s="2"/>
      <c r="T58" s="2"/>
      <c r="U58" s="2"/>
      <c r="V58" s="2"/>
      <c r="AI58" s="2"/>
    </row>
    <row r="59" spans="1:35" ht="12">
      <c r="A59" s="24" t="s">
        <v>28</v>
      </c>
      <c r="B59" s="25">
        <v>2000</v>
      </c>
      <c r="C59" s="25">
        <v>2001</v>
      </c>
      <c r="D59" s="25">
        <v>2002</v>
      </c>
      <c r="E59" s="25">
        <v>2003</v>
      </c>
      <c r="F59" s="25">
        <v>2004</v>
      </c>
      <c r="G59" s="25">
        <v>2005</v>
      </c>
      <c r="P59" s="9"/>
      <c r="Q59" s="9"/>
      <c r="R59" s="9"/>
      <c r="S59" s="9"/>
      <c r="AI59" s="2"/>
    </row>
    <row r="60" spans="1:35" ht="12">
      <c r="A60" s="37" t="s">
        <v>86</v>
      </c>
      <c r="B60" s="38">
        <f aca="true" t="shared" si="0" ref="B60:F61">B96-B114</f>
        <v>3.3310243452433497E-11</v>
      </c>
      <c r="C60" s="38">
        <f t="shared" si="0"/>
        <v>1.2486545983847464E-06</v>
      </c>
      <c r="D60" s="38">
        <f t="shared" si="0"/>
        <v>1.3972805732009874E-05</v>
      </c>
      <c r="E60" s="38">
        <f t="shared" si="0"/>
        <v>6.645697465046396E-05</v>
      </c>
      <c r="F60" s="38">
        <f t="shared" si="0"/>
        <v>0.00016487489210703643</v>
      </c>
      <c r="G60" s="38">
        <f>ROUND(+G96-G114,0)</f>
        <v>0</v>
      </c>
      <c r="O60" s="2"/>
      <c r="P60" s="2"/>
      <c r="Q60" s="2"/>
      <c r="R60" s="2"/>
      <c r="S60" s="2"/>
      <c r="T60" s="2"/>
      <c r="U60" s="2"/>
      <c r="V60" s="2"/>
      <c r="AI60" s="2"/>
    </row>
    <row r="61" spans="1:35" ht="12">
      <c r="A61" s="37" t="s">
        <v>87</v>
      </c>
      <c r="B61" s="39">
        <f t="shared" si="0"/>
        <v>0</v>
      </c>
      <c r="C61" s="39">
        <f t="shared" si="0"/>
        <v>0</v>
      </c>
      <c r="D61" s="39">
        <f t="shared" si="0"/>
        <v>0</v>
      </c>
      <c r="E61" s="39">
        <f t="shared" si="0"/>
        <v>0</v>
      </c>
      <c r="F61" s="39">
        <f t="shared" si="0"/>
        <v>0</v>
      </c>
      <c r="G61" s="39">
        <f>G97-G115</f>
        <v>0</v>
      </c>
      <c r="I61" s="2" t="s">
        <v>88</v>
      </c>
      <c r="P61" s="2"/>
      <c r="Q61" s="2"/>
      <c r="R61" s="2"/>
      <c r="S61" s="2"/>
      <c r="T61" s="2"/>
      <c r="U61" s="2"/>
      <c r="V61" s="2"/>
      <c r="AI61" s="2"/>
    </row>
    <row r="62" spans="1:35" ht="12">
      <c r="A62" s="37" t="s">
        <v>89</v>
      </c>
      <c r="B62" s="40">
        <f aca="true" t="shared" si="1" ref="B62:G62">ROUND(+B98-B116,5)</f>
        <v>0</v>
      </c>
      <c r="C62" s="40">
        <f t="shared" si="1"/>
        <v>0</v>
      </c>
      <c r="D62" s="40">
        <f t="shared" si="1"/>
        <v>0</v>
      </c>
      <c r="E62" s="40">
        <f t="shared" si="1"/>
        <v>0</v>
      </c>
      <c r="F62" s="40">
        <f t="shared" si="1"/>
        <v>0</v>
      </c>
      <c r="G62" s="40">
        <f t="shared" si="1"/>
        <v>0</v>
      </c>
      <c r="I62" s="2" t="s">
        <v>90</v>
      </c>
      <c r="P62" s="2"/>
      <c r="Q62" s="2"/>
      <c r="R62" s="2"/>
      <c r="S62" s="2"/>
      <c r="T62" s="2"/>
      <c r="U62" s="2"/>
      <c r="V62" s="2"/>
      <c r="AI62" s="2"/>
    </row>
    <row r="63" spans="9:35" ht="12">
      <c r="I63" s="2" t="s">
        <v>91</v>
      </c>
      <c r="P63" s="9"/>
      <c r="Q63" s="9"/>
      <c r="R63" s="9"/>
      <c r="AI63" s="2"/>
    </row>
    <row r="64" spans="1:35" ht="12">
      <c r="A64" s="37" t="s">
        <v>92</v>
      </c>
      <c r="B64" s="38">
        <f aca="true" t="shared" si="2" ref="B64:F65">B100-B118</f>
        <v>2.091837814077735E-11</v>
      </c>
      <c r="C64" s="38">
        <f t="shared" si="2"/>
        <v>7.866555051805335E-07</v>
      </c>
      <c r="D64" s="38">
        <f t="shared" si="2"/>
        <v>8.920865980144299E-06</v>
      </c>
      <c r="E64" s="38">
        <f t="shared" si="2"/>
        <v>4.320602397456241E-05</v>
      </c>
      <c r="F64" s="38">
        <f t="shared" si="2"/>
        <v>0.00011035208558496379</v>
      </c>
      <c r="G64" s="38">
        <f>ROUND(+G100-G118,0)</f>
        <v>0</v>
      </c>
      <c r="I64" s="2" t="s">
        <v>93</v>
      </c>
      <c r="O64" s="2"/>
      <c r="P64" s="2"/>
      <c r="Q64" s="9"/>
      <c r="R64" s="9"/>
      <c r="AI64" s="2"/>
    </row>
    <row r="65" spans="1:35" ht="12">
      <c r="A65" s="37" t="s">
        <v>94</v>
      </c>
      <c r="B65" s="38">
        <f t="shared" si="2"/>
        <v>0</v>
      </c>
      <c r="C65" s="38">
        <f t="shared" si="2"/>
        <v>1.7763568394002505E-13</v>
      </c>
      <c r="D65" s="38">
        <f t="shared" si="2"/>
        <v>1.2939978688564224E-07</v>
      </c>
      <c r="E65" s="38">
        <f t="shared" si="2"/>
        <v>1.1877442354091272E-06</v>
      </c>
      <c r="F65" s="38">
        <f t="shared" si="2"/>
        <v>3.95492761029459E-06</v>
      </c>
      <c r="G65" s="38">
        <f>ROUND(+G101-G119,0)</f>
        <v>0</v>
      </c>
      <c r="I65" s="2" t="s">
        <v>95</v>
      </c>
      <c r="P65" s="2"/>
      <c r="Q65" s="9"/>
      <c r="R65" s="9"/>
      <c r="AI65" s="2"/>
    </row>
    <row r="66" spans="16:35" ht="12">
      <c r="P66" s="2"/>
      <c r="AI66" s="2"/>
    </row>
    <row r="67" spans="1:35" ht="12">
      <c r="A67" s="37" t="s">
        <v>96</v>
      </c>
      <c r="B67" s="39">
        <f aca="true" t="shared" si="3" ref="B67:F69">B103-B121</f>
        <v>7.132072710192006E-13</v>
      </c>
      <c r="C67" s="39">
        <f t="shared" si="3"/>
        <v>2.4062352999010272E-08</v>
      </c>
      <c r="D67" s="39">
        <f t="shared" si="3"/>
        <v>2.7141940694974664E-07</v>
      </c>
      <c r="E67" s="39">
        <f t="shared" si="3"/>
        <v>1.3084059986567809E-06</v>
      </c>
      <c r="F67" s="39">
        <f t="shared" si="3"/>
        <v>3.334780600994236E-06</v>
      </c>
      <c r="G67" s="39">
        <f>ROUND(+G103-G121,0)</f>
        <v>0</v>
      </c>
      <c r="AI67" s="2"/>
    </row>
    <row r="68" spans="1:35" ht="12">
      <c r="A68" s="37" t="s">
        <v>97</v>
      </c>
      <c r="B68" s="40">
        <f t="shared" si="3"/>
        <v>1.7791323969618134E-14</v>
      </c>
      <c r="C68" s="40">
        <f t="shared" si="3"/>
        <v>6.723100132166593E-10</v>
      </c>
      <c r="D68" s="40">
        <f t="shared" si="3"/>
        <v>7.432106152727158E-09</v>
      </c>
      <c r="E68" s="40">
        <f t="shared" si="3"/>
        <v>3.4931964945639216E-08</v>
      </c>
      <c r="F68" s="40">
        <f t="shared" si="3"/>
        <v>8.542130003341697E-08</v>
      </c>
      <c r="G68" s="40">
        <f>ROUND(+G104-G122,0)</f>
        <v>0</v>
      </c>
      <c r="O68" s="2"/>
      <c r="P68" s="2"/>
      <c r="AI68" s="2"/>
    </row>
    <row r="69" spans="1:35" ht="12">
      <c r="A69" s="37" t="s">
        <v>98</v>
      </c>
      <c r="B69" s="38">
        <f t="shared" si="3"/>
        <v>1.7985612998927536E-14</v>
      </c>
      <c r="C69" s="38">
        <f t="shared" si="3"/>
        <v>7.153220238365066E-10</v>
      </c>
      <c r="D69" s="38">
        <f t="shared" si="3"/>
        <v>9.181776228217586E-09</v>
      </c>
      <c r="E69" s="38">
        <f t="shared" si="3"/>
        <v>5.193127994296276E-08</v>
      </c>
      <c r="F69" s="38">
        <f t="shared" si="3"/>
        <v>1.651370753474879E-07</v>
      </c>
      <c r="G69" s="38">
        <f>G105-G123</f>
        <v>3.034148288172389E-07</v>
      </c>
      <c r="P69" s="2"/>
      <c r="AI69" s="2"/>
    </row>
    <row r="70" ht="12">
      <c r="P70" s="2"/>
    </row>
    <row r="71" spans="1:38" ht="12">
      <c r="A71" s="37" t="s">
        <v>33</v>
      </c>
      <c r="B71" s="39">
        <f aca="true" t="shared" si="4" ref="B71:G71">ROUND(+B107-B125,1)</f>
        <v>0</v>
      </c>
      <c r="C71" s="39">
        <f t="shared" si="4"/>
        <v>0</v>
      </c>
      <c r="D71" s="39">
        <f t="shared" si="4"/>
        <v>0</v>
      </c>
      <c r="E71" s="39">
        <f t="shared" si="4"/>
        <v>0</v>
      </c>
      <c r="F71" s="39">
        <f t="shared" si="4"/>
        <v>0</v>
      </c>
      <c r="G71" s="39">
        <f t="shared" si="4"/>
        <v>0</v>
      </c>
      <c r="P71" s="2"/>
      <c r="AH71" s="2"/>
      <c r="AI71" s="2"/>
      <c r="AJ71" s="2"/>
      <c r="AK71" s="2"/>
      <c r="AL71" s="2"/>
    </row>
    <row r="72" spans="1:38" ht="12">
      <c r="A72" s="37" t="s">
        <v>99</v>
      </c>
      <c r="B72" s="39">
        <f aca="true" t="shared" si="5" ref="B72:G72">B108-B126</f>
        <v>0</v>
      </c>
      <c r="C72" s="39">
        <f t="shared" si="5"/>
        <v>0</v>
      </c>
      <c r="D72" s="39">
        <f t="shared" si="5"/>
        <v>0</v>
      </c>
      <c r="E72" s="39">
        <f t="shared" si="5"/>
        <v>0</v>
      </c>
      <c r="F72" s="39">
        <f t="shared" si="5"/>
        <v>0</v>
      </c>
      <c r="G72" s="39">
        <f t="shared" si="5"/>
        <v>0</v>
      </c>
      <c r="AI72" s="2"/>
      <c r="AJ72" s="2"/>
      <c r="AK72" s="2"/>
      <c r="AL72" s="2"/>
    </row>
    <row r="73" spans="1:38" ht="12">
      <c r="A73" s="37" t="s">
        <v>100</v>
      </c>
      <c r="B73" s="39">
        <f aca="true" t="shared" si="6" ref="B73:G73">ROUND(+B109-B127,1)</f>
        <v>0</v>
      </c>
      <c r="C73" s="39">
        <f t="shared" si="6"/>
        <v>0</v>
      </c>
      <c r="D73" s="39">
        <f t="shared" si="6"/>
        <v>0</v>
      </c>
      <c r="E73" s="39">
        <f t="shared" si="6"/>
        <v>0</v>
      </c>
      <c r="F73" s="39">
        <f t="shared" si="6"/>
        <v>0</v>
      </c>
      <c r="G73" s="39">
        <f t="shared" si="6"/>
        <v>0</v>
      </c>
      <c r="O73" s="2"/>
      <c r="P73" s="2"/>
      <c r="AI73" s="2"/>
      <c r="AJ73" s="2"/>
      <c r="AK73" s="2"/>
      <c r="AL73" s="2"/>
    </row>
    <row r="74" spans="8:16" ht="12">
      <c r="H74" s="1"/>
      <c r="P74" s="2"/>
    </row>
    <row r="75" spans="1:16" ht="12">
      <c r="A75" s="4" t="s">
        <v>101</v>
      </c>
      <c r="B75" s="4" t="s">
        <v>24</v>
      </c>
      <c r="C75" s="4" t="s">
        <v>2</v>
      </c>
      <c r="I75" s="2" t="s">
        <v>102</v>
      </c>
      <c r="P75" s="2"/>
    </row>
    <row r="76" spans="1:16" ht="12">
      <c r="A76" s="41" t="s">
        <v>103</v>
      </c>
      <c r="B76" s="42"/>
      <c r="C76" s="42"/>
      <c r="D76" s="42"/>
      <c r="E76" s="42"/>
      <c r="F76" s="42"/>
      <c r="G76" s="42"/>
      <c r="I76" s="2" t="s">
        <v>104</v>
      </c>
      <c r="P76" s="2"/>
    </row>
    <row r="77" spans="1:9" ht="12">
      <c r="A77" s="24" t="s">
        <v>28</v>
      </c>
      <c r="B77" s="25">
        <v>2000</v>
      </c>
      <c r="C77" s="25">
        <v>2001</v>
      </c>
      <c r="D77" s="25">
        <v>2002</v>
      </c>
      <c r="E77" s="25">
        <v>2003</v>
      </c>
      <c r="F77" s="25">
        <v>2004</v>
      </c>
      <c r="G77" s="25">
        <v>2005</v>
      </c>
      <c r="I77" s="2" t="s">
        <v>105</v>
      </c>
    </row>
    <row r="78" spans="1:16" ht="12">
      <c r="A78" s="76" t="s">
        <v>89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32" t="s">
        <v>106</v>
      </c>
      <c r="I78" s="76" t="s">
        <v>107</v>
      </c>
      <c r="J78" s="31"/>
      <c r="K78" s="31"/>
      <c r="L78" s="31"/>
      <c r="M78" s="31"/>
      <c r="O78" s="2"/>
      <c r="P78" s="2"/>
    </row>
    <row r="79" spans="1:16" ht="12">
      <c r="A79" s="44" t="s">
        <v>108</v>
      </c>
      <c r="B79" s="45">
        <f aca="true" t="shared" si="7" ref="B79:G79">B98*100</f>
        <v>5.637743629712401</v>
      </c>
      <c r="C79" s="45">
        <f t="shared" si="7"/>
        <v>5.427854784121862</v>
      </c>
      <c r="D79" s="45">
        <f t="shared" si="7"/>
        <v>5.369330254443933</v>
      </c>
      <c r="E79" s="45">
        <f t="shared" si="7"/>
        <v>5.308325353844331</v>
      </c>
      <c r="F79" s="45">
        <f t="shared" si="7"/>
        <v>5.2673207379706435</v>
      </c>
      <c r="G79" s="45">
        <f t="shared" si="7"/>
        <v>5.285909559033642</v>
      </c>
      <c r="P79" s="2"/>
    </row>
    <row r="80" spans="1:16" ht="12">
      <c r="A80" s="59" t="s">
        <v>97</v>
      </c>
      <c r="B80" s="77">
        <v>0.15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32" t="s">
        <v>106</v>
      </c>
      <c r="I80" s="76" t="s">
        <v>109</v>
      </c>
      <c r="J80" s="31"/>
      <c r="K80" s="31"/>
      <c r="L80" s="31"/>
      <c r="M80" s="31"/>
      <c r="P80" s="2"/>
    </row>
    <row r="81" spans="1:16" ht="12">
      <c r="A81" s="44" t="s">
        <v>108</v>
      </c>
      <c r="B81" s="45">
        <f aca="true" t="shared" si="8" ref="B81:G81">B104*100</f>
        <v>6.394784463021608</v>
      </c>
      <c r="C81" s="45">
        <f t="shared" si="8"/>
        <v>6.481782554948509</v>
      </c>
      <c r="D81" s="45">
        <f t="shared" si="8"/>
        <v>6.506464390085294</v>
      </c>
      <c r="E81" s="45">
        <f t="shared" si="8"/>
        <v>6.532393170941282</v>
      </c>
      <c r="F81" s="45">
        <f t="shared" si="8"/>
        <v>6.549937720984316</v>
      </c>
      <c r="G81" s="45">
        <f t="shared" si="8"/>
        <v>6.541972501786926</v>
      </c>
      <c r="O81" s="9"/>
      <c r="P81" s="2"/>
    </row>
    <row r="82" spans="1:13" ht="12">
      <c r="A82" s="76" t="s">
        <v>32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32" t="s">
        <v>106</v>
      </c>
      <c r="I82" s="76" t="s">
        <v>209</v>
      </c>
      <c r="J82" s="31"/>
      <c r="K82" s="31"/>
      <c r="L82" s="31"/>
      <c r="M82" s="31"/>
    </row>
    <row r="83" spans="1:16" ht="12">
      <c r="A83" s="44" t="s">
        <v>108</v>
      </c>
      <c r="B83" s="45">
        <f aca="true" t="shared" si="9" ref="B83:G83">B109/B96*100</f>
        <v>4.307189983292768</v>
      </c>
      <c r="C83" s="45">
        <f t="shared" si="9"/>
        <v>4.4443366367402914</v>
      </c>
      <c r="D83" s="45">
        <f t="shared" si="9"/>
        <v>4.5919806796445295</v>
      </c>
      <c r="E83" s="45">
        <f t="shared" si="9"/>
        <v>4.729616015227717</v>
      </c>
      <c r="F83" s="45">
        <f t="shared" si="9"/>
        <v>4.860419415086949</v>
      </c>
      <c r="G83" s="45">
        <f t="shared" si="9"/>
        <v>4.9900314519380915</v>
      </c>
      <c r="I83" s="5"/>
      <c r="O83" s="2"/>
      <c r="P83" s="2"/>
    </row>
    <row r="84" spans="1:16" ht="12">
      <c r="A84" s="67" t="s">
        <v>110</v>
      </c>
      <c r="B84" s="68"/>
      <c r="C84" s="68"/>
      <c r="D84" s="68"/>
      <c r="E84" s="68"/>
      <c r="F84" s="68"/>
      <c r="G84" s="68"/>
      <c r="O84" s="9"/>
      <c r="P84" s="2"/>
    </row>
    <row r="85" spans="1:16" ht="12">
      <c r="A85" s="78" t="s">
        <v>111</v>
      </c>
      <c r="B85" s="79">
        <v>5.5413384557264</v>
      </c>
      <c r="C85" s="79">
        <v>5.55431490509237</v>
      </c>
      <c r="D85" s="79">
        <v>5.5909231270267234</v>
      </c>
      <c r="E85" s="79">
        <v>5.624283436229642</v>
      </c>
      <c r="F85" s="79">
        <v>5.658240551899315</v>
      </c>
      <c r="G85" s="79">
        <v>5.699514309126609</v>
      </c>
      <c r="I85" s="13" t="s">
        <v>112</v>
      </c>
      <c r="J85" s="9"/>
      <c r="K85" s="9"/>
      <c r="L85" s="9"/>
      <c r="M85" s="9"/>
      <c r="P85" s="2"/>
    </row>
    <row r="86" spans="1:16" ht="12">
      <c r="A86" s="80" t="s">
        <v>113</v>
      </c>
      <c r="B86" s="81">
        <f aca="true" t="shared" si="10" ref="B86:G86">($B$90*(B79-B78)+$B$91*ABS(B81-B80)+$B$92*ABS(B83+B82))/($B$90+$B$91+$B$92+0.00001)</f>
        <v>5.481339055719637</v>
      </c>
      <c r="C86" s="81">
        <f t="shared" si="10"/>
        <v>5.554314905088998</v>
      </c>
      <c r="D86" s="81">
        <f t="shared" si="10"/>
        <v>5.590923127029387</v>
      </c>
      <c r="E86" s="81">
        <f t="shared" si="10"/>
        <v>5.624283436263765</v>
      </c>
      <c r="F86" s="81">
        <f t="shared" si="10"/>
        <v>5.658240551905485</v>
      </c>
      <c r="G86" s="81">
        <f t="shared" si="10"/>
        <v>5.699514308863201</v>
      </c>
      <c r="H86" s="10"/>
      <c r="I86" s="13" t="s">
        <v>114</v>
      </c>
      <c r="J86" s="9"/>
      <c r="K86" s="9"/>
      <c r="L86" s="9"/>
      <c r="M86" s="9"/>
      <c r="P86" s="2"/>
    </row>
    <row r="87" spans="1:13" ht="12">
      <c r="A87" s="78" t="s">
        <v>111</v>
      </c>
      <c r="B87" s="79">
        <f>B85</f>
        <v>5.5413384557264</v>
      </c>
      <c r="C87" s="79">
        <f aca="true" t="shared" si="11" ref="C87:G88">B87+C85</f>
        <v>11.095653360818769</v>
      </c>
      <c r="D87" s="79">
        <f t="shared" si="11"/>
        <v>16.686576487845493</v>
      </c>
      <c r="E87" s="79">
        <f t="shared" si="11"/>
        <v>22.310859924075135</v>
      </c>
      <c r="F87" s="79">
        <f t="shared" si="11"/>
        <v>27.96910047597445</v>
      </c>
      <c r="G87" s="79">
        <f t="shared" si="11"/>
        <v>33.668614785101056</v>
      </c>
      <c r="I87" s="2" t="s">
        <v>115</v>
      </c>
      <c r="J87" s="9"/>
      <c r="K87" s="9"/>
      <c r="L87" s="9"/>
      <c r="M87" s="9"/>
    </row>
    <row r="88" spans="1:16" ht="12">
      <c r="A88" s="80" t="s">
        <v>113</v>
      </c>
      <c r="B88" s="81">
        <f>B86</f>
        <v>5.481339055719637</v>
      </c>
      <c r="C88" s="81">
        <f t="shared" si="11"/>
        <v>11.035653960808634</v>
      </c>
      <c r="D88" s="81">
        <f t="shared" si="11"/>
        <v>16.626577087838022</v>
      </c>
      <c r="E88" s="81">
        <f t="shared" si="11"/>
        <v>22.25086052410179</v>
      </c>
      <c r="F88" s="81">
        <f t="shared" si="11"/>
        <v>27.909101076007275</v>
      </c>
      <c r="G88" s="82">
        <f t="shared" si="11"/>
        <v>33.608615384870475</v>
      </c>
      <c r="H88" s="13" t="s">
        <v>106</v>
      </c>
      <c r="I88" s="2" t="s">
        <v>116</v>
      </c>
      <c r="O88" s="2"/>
      <c r="P88" s="2"/>
    </row>
    <row r="89" spans="1:16" ht="12">
      <c r="A89" s="71" t="s">
        <v>117</v>
      </c>
      <c r="B89" s="72"/>
      <c r="G89" s="1" t="s">
        <v>118</v>
      </c>
      <c r="O89" s="9"/>
      <c r="P89" s="2"/>
    </row>
    <row r="90" spans="1:16" ht="12">
      <c r="A90" s="44" t="s">
        <v>89</v>
      </c>
      <c r="B90" s="46">
        <v>0.3</v>
      </c>
      <c r="C90" s="2" t="s">
        <v>106</v>
      </c>
      <c r="D90" s="2" t="s">
        <v>119</v>
      </c>
      <c r="P90" s="2"/>
    </row>
    <row r="91" spans="1:16" ht="12">
      <c r="A91" s="47" t="s">
        <v>97</v>
      </c>
      <c r="B91" s="46">
        <v>0.4</v>
      </c>
      <c r="C91" s="2" t="s">
        <v>106</v>
      </c>
      <c r="D91" s="2" t="s">
        <v>120</v>
      </c>
      <c r="P91" s="2"/>
    </row>
    <row r="92" spans="1:8" ht="12">
      <c r="A92" s="44" t="s">
        <v>32</v>
      </c>
      <c r="B92" s="46">
        <v>0.3</v>
      </c>
      <c r="C92" s="2" t="s">
        <v>106</v>
      </c>
      <c r="D92" s="2" t="s">
        <v>121</v>
      </c>
      <c r="H92" s="1"/>
    </row>
    <row r="93" spans="1:16" ht="12">
      <c r="A93" s="4" t="s">
        <v>101</v>
      </c>
      <c r="B93" s="4" t="s">
        <v>24</v>
      </c>
      <c r="O93" s="2"/>
      <c r="P93" s="2"/>
    </row>
    <row r="94" spans="1:16" ht="12">
      <c r="A94" s="87" t="s">
        <v>122</v>
      </c>
      <c r="B94" s="88"/>
      <c r="C94" s="88"/>
      <c r="D94" s="88"/>
      <c r="E94" s="88"/>
      <c r="F94" s="88"/>
      <c r="G94" s="88"/>
      <c r="P94" s="2"/>
    </row>
    <row r="95" spans="1:16" ht="12">
      <c r="A95" s="24" t="s">
        <v>28</v>
      </c>
      <c r="B95" s="25">
        <v>2000</v>
      </c>
      <c r="C95" s="25">
        <v>2001</v>
      </c>
      <c r="D95" s="25">
        <v>2002</v>
      </c>
      <c r="E95" s="25">
        <v>2003</v>
      </c>
      <c r="F95" s="25">
        <v>2004</v>
      </c>
      <c r="G95" s="25">
        <v>2005</v>
      </c>
      <c r="P95" s="2"/>
    </row>
    <row r="96" spans="1:16" ht="12">
      <c r="A96" s="84" t="s">
        <v>193</v>
      </c>
      <c r="B96" s="48">
        <f>K24+B100+B101+B109</f>
        <v>721.871261232685</v>
      </c>
      <c r="C96" s="48">
        <f>K25+C100+C101+C109</f>
        <v>737.9464491194315</v>
      </c>
      <c r="D96" s="48">
        <f>K26+D100+D101+D109</f>
        <v>753.1711783451308</v>
      </c>
      <c r="E96" s="48">
        <f>K27+E100+E101+E109</f>
        <v>768.7298544101067</v>
      </c>
      <c r="F96" s="48">
        <f>K28+F100+F101+F109</f>
        <v>784.4439945667908</v>
      </c>
      <c r="G96" s="48">
        <f>K29+G100+G101+G109</f>
        <v>799.975869214783</v>
      </c>
      <c r="P96" s="2"/>
    </row>
    <row r="97" spans="1:7" ht="12">
      <c r="A97" s="84" t="s">
        <v>194</v>
      </c>
      <c r="B97" s="48">
        <f>F44*(1+$B$46)</f>
        <v>765</v>
      </c>
      <c r="C97" s="48">
        <f>B97*(1+$B$46)</f>
        <v>780.3000000000001</v>
      </c>
      <c r="D97" s="48">
        <f>C97*(1+$B$46)</f>
        <v>795.9060000000001</v>
      </c>
      <c r="E97" s="48">
        <f>D97*(1+$B$46)</f>
        <v>811.8241200000001</v>
      </c>
      <c r="F97" s="48">
        <f>E97*(1+$B$46)</f>
        <v>828.0606024000001</v>
      </c>
      <c r="G97" s="48">
        <f>F97*(1+$B$46)</f>
        <v>844.6218144480001</v>
      </c>
    </row>
    <row r="98" spans="1:16" ht="12">
      <c r="A98" s="84" t="s">
        <v>195</v>
      </c>
      <c r="B98" s="49">
        <f aca="true" t="shared" si="12" ref="B98:G98">(B97-B96)/B97</f>
        <v>0.05637743629714377</v>
      </c>
      <c r="C98" s="49">
        <f t="shared" si="12"/>
        <v>0.054278547841302836</v>
      </c>
      <c r="D98" s="49">
        <f t="shared" si="12"/>
        <v>0.05369330254435734</v>
      </c>
      <c r="E98" s="49">
        <f t="shared" si="12"/>
        <v>0.053083253537593134</v>
      </c>
      <c r="F98" s="49">
        <f t="shared" si="12"/>
        <v>0.052673207379741994</v>
      </c>
      <c r="G98" s="49">
        <f t="shared" si="12"/>
        <v>0.052859095596998494</v>
      </c>
      <c r="O98" s="2"/>
      <c r="P98" s="2"/>
    </row>
    <row r="99" ht="12">
      <c r="P99" s="2"/>
    </row>
    <row r="100" spans="1:16" ht="12">
      <c r="A100" s="84" t="s">
        <v>196</v>
      </c>
      <c r="B100" s="48">
        <f>$B$41*(1-$B$42)*B96+$B$48*F45+$F$52</f>
        <v>572.7788945765915</v>
      </c>
      <c r="C100" s="48">
        <f>$B$41*(1-$B$42)*C96+$B$48*B100+F52</f>
        <v>590.8230971317306</v>
      </c>
      <c r="D100" s="48">
        <f>$B$41*(1-$B$42)*D96+$B$48*C100+F52</f>
        <v>603.121306927192</v>
      </c>
      <c r="E100" s="48">
        <f>$B$41*(1-$B$42)*E96+$B$48*D100+F52</f>
        <v>614.768004317446</v>
      </c>
      <c r="F100" s="48">
        <f>$B$41*(1-$B$42)*F96+$B$48*E100+F52</f>
        <v>626.4149172246952</v>
      </c>
      <c r="G100" s="48">
        <f>$B$41*(1-$B$42)*G96+$B$48*F100+F52</f>
        <v>637.9470351890175</v>
      </c>
      <c r="I100" s="2" t="s">
        <v>123</v>
      </c>
      <c r="P100" s="2"/>
    </row>
    <row r="101" spans="1:16" ht="12">
      <c r="A101" s="84" t="s">
        <v>155</v>
      </c>
      <c r="B101" s="48">
        <f>-$B$43*F43+$B$49*(F41-F42)+$F$53</f>
        <v>38</v>
      </c>
      <c r="C101" s="48">
        <f>-$B$43*B103+$B$49*(B96-F41)+F53</f>
        <v>30.326527589916132</v>
      </c>
      <c r="D101" s="48">
        <f>-$B$43*C103+$B$49*(C96-B96)+F53</f>
        <v>27.46439642371969</v>
      </c>
      <c r="E101" s="48">
        <f>-$B$43*D103+$B$49*(D96-C96)+F53</f>
        <v>25.603879785131355</v>
      </c>
      <c r="F101" s="48">
        <f>-$B$43*E103+$B$49*(E96-D96)+F53</f>
        <v>23.901809129734936</v>
      </c>
      <c r="G101" s="48">
        <f>-$B$43*F103+$B$49*(F96-E96)+F53</f>
        <v>22.109786540077337</v>
      </c>
      <c r="I101" s="2" t="s">
        <v>124</v>
      </c>
      <c r="P101" s="2"/>
    </row>
    <row r="102" ht="12">
      <c r="I102" s="2" t="s">
        <v>125</v>
      </c>
    </row>
    <row r="103" spans="1:16" ht="12">
      <c r="A103" s="84" t="s">
        <v>197</v>
      </c>
      <c r="B103" s="50">
        <f>(L24/B105-$B$44*B96)/-$B$45</f>
        <v>6.809544931323853</v>
      </c>
      <c r="C103" s="50">
        <f>(L25/C105-$B$44*C96)/-$B$45</f>
        <v>7.150128230724458</v>
      </c>
      <c r="D103" s="50">
        <f>(L26/D105-$B$44*D96)/-$B$45</f>
        <v>7.488213212002762</v>
      </c>
      <c r="E103" s="50">
        <f>(L27/E105-$B$44*E96)/-$B$45</f>
        <v>7.841985216666432</v>
      </c>
      <c r="F103" s="50">
        <f>(L28/F105-$B$44*F96)/-$B$45</f>
        <v>8.206608298253602</v>
      </c>
      <c r="G103" s="50">
        <f>(L29/G105-$B$44*G96)/-$B$45</f>
        <v>8.573990690606758</v>
      </c>
      <c r="O103" s="2"/>
      <c r="P103" s="2"/>
    </row>
    <row r="104" spans="1:16" ht="12">
      <c r="A104" s="84" t="s">
        <v>157</v>
      </c>
      <c r="B104" s="49">
        <f>$B$47*IF((B98+0.08)&gt;0,(1/(B98+0.1)),50)+$B$51*(B108-F47*F48*$B$52)/F47*F48*$B$52</f>
        <v>0.063947844630208</v>
      </c>
      <c r="C104" s="49">
        <f>$B$47*IF((C98+0.08)&gt;0,(1/(C98+0.1)),50)+$B$51*(C108-B108)/B108</f>
        <v>0.06481782554944972</v>
      </c>
      <c r="D104" s="49">
        <f>$B$47*IF((D98+0.08)&gt;0,(1/(D98+0.1)),50)+$B$51*(D108-C108)/C108</f>
        <v>0.06506464390088765</v>
      </c>
      <c r="E104" s="49">
        <f>$B$47*IF((E98+0.08)&gt;0,(1/(E98+0.1)),50)+$B$51*(E108-D108)/D108</f>
        <v>0.06532393170977562</v>
      </c>
      <c r="F104" s="49">
        <f>$B$47*IF((F98+0.08)&gt;0,(1/(F98+0.1)),50)+$B$51*(F108-E108)/E108</f>
        <v>0.06549937720982789</v>
      </c>
      <c r="G104" s="49">
        <f>$B$47*IF((G98+0.08)&gt;0,(1/(G98+0.1)),50)+$B$51*(G108-F108)/F108</f>
        <v>0.06541972501501805</v>
      </c>
      <c r="P104" s="2"/>
    </row>
    <row r="105" spans="1:16" ht="12">
      <c r="A105" s="84" t="s">
        <v>198</v>
      </c>
      <c r="B105" s="51">
        <f>F46*(1+B104)</f>
        <v>1.063947844630208</v>
      </c>
      <c r="C105" s="51">
        <f>B105*(1+C104)</f>
        <v>1.132910630417162</v>
      </c>
      <c r="D105" s="51">
        <f>C105*(1+D104)</f>
        <v>1.2066230571567849</v>
      </c>
      <c r="E105" s="51">
        <f>D105*(1+E104)</f>
        <v>1.2854444193419352</v>
      </c>
      <c r="F105" s="51">
        <f>E105*(1+F104)</f>
        <v>1.3696402282466806</v>
      </c>
      <c r="G105" s="51">
        <f>F105*(1+G104)</f>
        <v>1.4592417153480852</v>
      </c>
      <c r="P105" s="2"/>
    </row>
    <row r="106" ht="12">
      <c r="P106" s="2"/>
    </row>
    <row r="107" spans="1:19" ht="12">
      <c r="A107" s="84" t="s">
        <v>153</v>
      </c>
      <c r="B107" s="52">
        <f>$B$50*B108/B105-$B$51*B96+$B$53*M33</f>
        <v>28.28282172476139</v>
      </c>
      <c r="C107" s="52">
        <f>$B$50*C108/C105-$B$51*C96+$B$53*M34</f>
        <v>29.646696167022526</v>
      </c>
      <c r="D107" s="52">
        <f>$B$50*D108/D105-$B$51*D96+$B$53*M35</f>
        <v>31.09726178224824</v>
      </c>
      <c r="E107" s="52">
        <f>$B$50*E108/E105-$B$51*E96+$B$53*M36</f>
        <v>32.515985091263275</v>
      </c>
      <c r="F107" s="52">
        <f>$B$50*F108/F105-$B$51*F96+$B$53*M37</f>
        <v>33.920659914160254</v>
      </c>
      <c r="G107" s="52">
        <f>$B$50*G108/G105-$B$51*G96+$B$53*M38</f>
        <v>35.345056791856564</v>
      </c>
      <c r="N107" s="5"/>
      <c r="P107" s="5"/>
      <c r="Q107" s="5"/>
      <c r="R107" s="5"/>
      <c r="S107" s="5"/>
    </row>
    <row r="108" spans="1:16" ht="12">
      <c r="A108" s="84" t="s">
        <v>199</v>
      </c>
      <c r="B108" s="52">
        <f>$B$52*M24*F48</f>
        <v>0.5</v>
      </c>
      <c r="C108" s="52">
        <f>$B$52*M25*K33</f>
        <v>0.5</v>
      </c>
      <c r="D108" s="52">
        <f>$B$52*M26*K34</f>
        <v>0.5</v>
      </c>
      <c r="E108" s="52">
        <f>$B$52*M27*K35</f>
        <v>0.5</v>
      </c>
      <c r="F108" s="52">
        <f>$B$52*M28*K36</f>
        <v>0.5</v>
      </c>
      <c r="G108" s="52">
        <f>$B$52*M29*K37</f>
        <v>0.5</v>
      </c>
      <c r="O108" s="2"/>
      <c r="P108" s="2"/>
    </row>
    <row r="109" spans="1:16" ht="12">
      <c r="A109" s="84" t="s">
        <v>200</v>
      </c>
      <c r="B109" s="52">
        <f>B107+$B$54*(B103-L33)</f>
        <v>31.092366656085243</v>
      </c>
      <c r="C109" s="52">
        <f>C107+$B$54*(C103-L34)</f>
        <v>32.79682439774698</v>
      </c>
      <c r="D109" s="52">
        <f>D107+$B$54*(D103-L35)</f>
        <v>34.585474994251</v>
      </c>
      <c r="E109" s="52">
        <f>E107+$B$54*(E103-L36)</f>
        <v>36.357970307929705</v>
      </c>
      <c r="F109" s="52">
        <f>F107+$B$54*(F103-L37)</f>
        <v>38.12726821241385</v>
      </c>
      <c r="G109" s="52">
        <f>G107+$B$54*(G103-L38)</f>
        <v>39.91904748246332</v>
      </c>
      <c r="P109" s="2"/>
    </row>
    <row r="110" spans="1:16" ht="12">
      <c r="A110" s="84" t="s">
        <v>159</v>
      </c>
      <c r="B110" s="49">
        <f aca="true" t="shared" si="13" ref="B110:G110">B109/B96</f>
        <v>0.04307189983293026</v>
      </c>
      <c r="C110" s="49">
        <f t="shared" si="13"/>
        <v>0.044443366367413806</v>
      </c>
      <c r="D110" s="49">
        <f t="shared" si="13"/>
        <v>0.04591980679643408</v>
      </c>
      <c r="E110" s="49">
        <f t="shared" si="13"/>
        <v>0.04729616015216346</v>
      </c>
      <c r="F110" s="49">
        <f t="shared" si="13"/>
        <v>0.048604194150877064</v>
      </c>
      <c r="G110" s="49">
        <f t="shared" si="13"/>
        <v>0.04990031452029409</v>
      </c>
      <c r="H110" s="5"/>
      <c r="P110" s="2"/>
    </row>
    <row r="111" spans="1:16" ht="12">
      <c r="A111" s="4" t="s">
        <v>101</v>
      </c>
      <c r="B111" s="4" t="s">
        <v>24</v>
      </c>
      <c r="J111" s="11"/>
      <c r="K111" s="11"/>
      <c r="L111" s="11"/>
      <c r="M111" s="11"/>
      <c r="P111" s="2"/>
    </row>
    <row r="112" spans="1:7" ht="12">
      <c r="A112" s="87" t="s">
        <v>126</v>
      </c>
      <c r="B112" s="88"/>
      <c r="C112" s="88"/>
      <c r="D112" s="88"/>
      <c r="E112" s="88"/>
      <c r="F112" s="88"/>
      <c r="G112" s="88"/>
    </row>
    <row r="113" spans="1:16" ht="12">
      <c r="A113" s="24" t="s">
        <v>28</v>
      </c>
      <c r="B113" s="25">
        <v>2000</v>
      </c>
      <c r="C113" s="25">
        <v>2001</v>
      </c>
      <c r="D113" s="25">
        <v>2002</v>
      </c>
      <c r="E113" s="25">
        <v>2003</v>
      </c>
      <c r="F113" s="25">
        <v>2004</v>
      </c>
      <c r="G113" s="25">
        <v>2005</v>
      </c>
      <c r="O113" s="2"/>
      <c r="P113" s="2"/>
    </row>
    <row r="114" spans="1:16" ht="12">
      <c r="A114" s="83" t="s">
        <v>186</v>
      </c>
      <c r="B114" s="53">
        <v>721.8712612326668</v>
      </c>
      <c r="C114" s="53">
        <v>737.9464478708426</v>
      </c>
      <c r="D114" s="53">
        <v>753.1711643722598</v>
      </c>
      <c r="E114" s="53">
        <v>768.7297879524418</v>
      </c>
      <c r="F114" s="53">
        <v>784.4438296919282</v>
      </c>
      <c r="G114" s="53">
        <v>799.9756855401621</v>
      </c>
      <c r="P114" s="2"/>
    </row>
    <row r="115" spans="1:16" ht="12">
      <c r="A115" s="83" t="s">
        <v>187</v>
      </c>
      <c r="B115" s="53">
        <v>765</v>
      </c>
      <c r="C115" s="53">
        <v>780.3</v>
      </c>
      <c r="D115" s="53">
        <v>795.906</v>
      </c>
      <c r="E115" s="53">
        <v>811.82412</v>
      </c>
      <c r="F115" s="53">
        <v>828.0606024</v>
      </c>
      <c r="G115" s="53">
        <v>844.621814448</v>
      </c>
      <c r="P115" s="2"/>
    </row>
    <row r="116" spans="1:16" ht="12">
      <c r="A116" s="83" t="s">
        <v>188</v>
      </c>
      <c r="B116" s="54">
        <v>0.05637743629716755</v>
      </c>
      <c r="C116" s="54">
        <v>0.05427854944144224</v>
      </c>
      <c r="D116" s="54">
        <v>0.05369332010028842</v>
      </c>
      <c r="E116" s="54">
        <v>0.05308333539973926</v>
      </c>
      <c r="F116" s="54">
        <v>0.052673406489399034</v>
      </c>
      <c r="G116" s="54">
        <v>0.05285931306074099</v>
      </c>
      <c r="P116" s="2"/>
    </row>
    <row r="118" spans="1:16" ht="12">
      <c r="A118" s="83" t="s">
        <v>189</v>
      </c>
      <c r="B118" s="53">
        <v>572.7788945765801</v>
      </c>
      <c r="C118" s="53">
        <v>590.8230963451178</v>
      </c>
      <c r="D118" s="53">
        <v>603.1212980062913</v>
      </c>
      <c r="E118" s="53">
        <v>614.767961110982</v>
      </c>
      <c r="F118" s="53">
        <v>626.414806872562</v>
      </c>
      <c r="G118" s="53">
        <v>637.9469029211864</v>
      </c>
      <c r="I118" s="2" t="s">
        <v>127</v>
      </c>
      <c r="O118" s="2"/>
      <c r="P118" s="2"/>
    </row>
    <row r="119" spans="1:16" ht="12">
      <c r="A119" s="83" t="s">
        <v>151</v>
      </c>
      <c r="B119" s="53">
        <v>38</v>
      </c>
      <c r="C119" s="53">
        <v>30.326527589916058</v>
      </c>
      <c r="D119" s="53">
        <v>27.464396294317318</v>
      </c>
      <c r="E119" s="53">
        <v>25.60387859737197</v>
      </c>
      <c r="F119" s="53">
        <v>23.901805174806153</v>
      </c>
      <c r="G119" s="53">
        <v>22.109783530540778</v>
      </c>
      <c r="I119" s="2" t="s">
        <v>128</v>
      </c>
      <c r="P119" s="2"/>
    </row>
    <row r="120" spans="15:16" ht="12">
      <c r="O120" s="12"/>
      <c r="P120" s="2"/>
    </row>
    <row r="121" spans="1:16" ht="12">
      <c r="A121" s="83" t="s">
        <v>148</v>
      </c>
      <c r="B121" s="55">
        <v>6.809544931323462</v>
      </c>
      <c r="C121" s="55">
        <v>7.150128206663567</v>
      </c>
      <c r="D121" s="55">
        <v>7.4882129405822955</v>
      </c>
      <c r="E121" s="55">
        <v>7.84198390824605</v>
      </c>
      <c r="F121" s="55">
        <v>8.206604963471298</v>
      </c>
      <c r="G121" s="55">
        <v>8.573986639853668</v>
      </c>
      <c r="O121" s="11"/>
      <c r="P121" s="2"/>
    </row>
    <row r="122" spans="1:7" ht="12">
      <c r="A122" s="83" t="s">
        <v>147</v>
      </c>
      <c r="B122" s="54">
        <v>0.06394784463019829</v>
      </c>
      <c r="C122" s="54">
        <v>0.06481782487717508</v>
      </c>
      <c r="D122" s="54">
        <v>0.06506463646874679</v>
      </c>
      <c r="E122" s="54">
        <v>0.06532389677744788</v>
      </c>
      <c r="F122" s="54">
        <v>0.06549929178854312</v>
      </c>
      <c r="G122" s="54">
        <v>0.06541963194631358</v>
      </c>
    </row>
    <row r="123" spans="1:16" ht="12">
      <c r="A123" s="83" t="s">
        <v>190</v>
      </c>
      <c r="B123" s="56">
        <v>1.0639478446301982</v>
      </c>
      <c r="C123" s="56">
        <v>1.1329106297018863</v>
      </c>
      <c r="D123" s="56">
        <v>1.2066230479750184</v>
      </c>
      <c r="E123" s="56">
        <v>1.285444367410228</v>
      </c>
      <c r="F123" s="56">
        <v>1.3696400631091699</v>
      </c>
      <c r="G123" s="56">
        <v>1.4592414119366974</v>
      </c>
      <c r="O123" s="2"/>
      <c r="P123" s="2"/>
    </row>
    <row r="124" ht="12">
      <c r="P124" s="2"/>
    </row>
    <row r="125" spans="1:16" ht="12">
      <c r="A125" s="83" t="s">
        <v>149</v>
      </c>
      <c r="B125" s="57">
        <v>28.282821724763206</v>
      </c>
      <c r="C125" s="57">
        <v>29.64669629216007</v>
      </c>
      <c r="D125" s="57">
        <v>31.097263182688554</v>
      </c>
      <c r="E125" s="57">
        <v>32.51599175274409</v>
      </c>
      <c r="F125" s="57">
        <v>33.92067644566175</v>
      </c>
      <c r="G125" s="57">
        <v>35.34507523056252</v>
      </c>
      <c r="P125" s="2"/>
    </row>
    <row r="126" spans="1:16" ht="12">
      <c r="A126" s="83" t="s">
        <v>191</v>
      </c>
      <c r="B126" s="57">
        <v>0.5</v>
      </c>
      <c r="C126" s="57">
        <v>0.5</v>
      </c>
      <c r="D126" s="57">
        <v>0.5</v>
      </c>
      <c r="E126" s="57">
        <v>0.5</v>
      </c>
      <c r="F126" s="57">
        <v>0.5</v>
      </c>
      <c r="G126" s="57">
        <v>0.5</v>
      </c>
      <c r="P126" s="2"/>
    </row>
    <row r="127" spans="1:7" ht="12">
      <c r="A127" s="83" t="s">
        <v>192</v>
      </c>
      <c r="B127" s="57">
        <v>31.092366656086668</v>
      </c>
      <c r="C127" s="57">
        <v>32.79682449882364</v>
      </c>
      <c r="D127" s="57">
        <v>34.58547612327085</v>
      </c>
      <c r="E127" s="57">
        <v>36.35797566099014</v>
      </c>
      <c r="F127" s="57">
        <v>38.12728140913305</v>
      </c>
      <c r="G127" s="57">
        <v>39.91906187041619</v>
      </c>
    </row>
    <row r="128" spans="1:16" ht="12">
      <c r="A128" s="83" t="s">
        <v>160</v>
      </c>
      <c r="B128" s="54">
        <f aca="true" t="shared" si="14" ref="B128:G128">B127/B114</f>
        <v>0.04307189983293332</v>
      </c>
      <c r="C128" s="54">
        <f t="shared" si="14"/>
        <v>0.044443366579581166</v>
      </c>
      <c r="D128" s="54">
        <f t="shared" si="14"/>
        <v>0.04591980914736236</v>
      </c>
      <c r="E128" s="54">
        <f t="shared" si="14"/>
        <v>0.04729617120449021</v>
      </c>
      <c r="F128" s="54">
        <f t="shared" si="14"/>
        <v>0.04860422118956132</v>
      </c>
      <c r="G128" s="54">
        <f t="shared" si="14"/>
        <v>0.04990034396290672</v>
      </c>
      <c r="O128" s="2"/>
      <c r="P128" s="2"/>
    </row>
    <row r="129" spans="1:16" ht="12">
      <c r="A129" s="4" t="s">
        <v>129</v>
      </c>
      <c r="C129" s="1" t="s">
        <v>130</v>
      </c>
      <c r="P129" s="2"/>
    </row>
    <row r="130" spans="1:16" ht="12">
      <c r="A130" s="2" t="s">
        <v>131</v>
      </c>
      <c r="P130" s="2"/>
    </row>
    <row r="131" spans="1:16" ht="12">
      <c r="A131" s="2" t="s">
        <v>132</v>
      </c>
      <c r="P131" s="2"/>
    </row>
    <row r="132" spans="2:3" ht="12">
      <c r="B132" s="2" t="s">
        <v>202</v>
      </c>
      <c r="C132" s="5"/>
    </row>
    <row r="133" spans="2:16" ht="12">
      <c r="B133" s="2" t="s">
        <v>133</v>
      </c>
      <c r="C133" s="5"/>
      <c r="D133" s="5"/>
      <c r="E133" s="5"/>
      <c r="F133" s="5"/>
      <c r="G133" s="5"/>
      <c r="H133" s="5"/>
      <c r="I133" s="5"/>
      <c r="O133" s="2"/>
      <c r="P133" s="2"/>
    </row>
    <row r="134" spans="2:16" ht="12">
      <c r="B134" s="2" t="s">
        <v>134</v>
      </c>
      <c r="D134" s="5"/>
      <c r="E134" s="5"/>
      <c r="F134" s="5"/>
      <c r="G134" s="5"/>
      <c r="H134" s="5"/>
      <c r="I134" s="5"/>
      <c r="P134" s="2"/>
    </row>
    <row r="135" spans="2:19" ht="12">
      <c r="B135" s="2" t="s">
        <v>203</v>
      </c>
      <c r="H135" s="5"/>
      <c r="I135" s="5"/>
      <c r="P135" s="2"/>
      <c r="S135" s="9"/>
    </row>
    <row r="136" spans="2:19" ht="12">
      <c r="B136" s="2" t="s">
        <v>135</v>
      </c>
      <c r="H136" s="5"/>
      <c r="I136" s="5"/>
      <c r="P136" s="2"/>
      <c r="S136" s="9"/>
    </row>
    <row r="137" spans="1:19" ht="12">
      <c r="A137" s="2" t="s">
        <v>136</v>
      </c>
      <c r="H137" s="5"/>
      <c r="I137" s="5"/>
      <c r="S137" s="9"/>
    </row>
    <row r="138" spans="1:19" ht="12">
      <c r="A138" s="2" t="s">
        <v>137</v>
      </c>
      <c r="H138" s="5"/>
      <c r="I138" s="5"/>
      <c r="O138" s="2"/>
      <c r="P138" s="2"/>
      <c r="S138" s="9"/>
    </row>
    <row r="139" spans="1:19" ht="12">
      <c r="A139" s="2" t="s">
        <v>138</v>
      </c>
      <c r="P139" s="2"/>
      <c r="S139" s="9"/>
    </row>
    <row r="140" spans="1:16" ht="12">
      <c r="A140" s="2" t="s">
        <v>139</v>
      </c>
      <c r="P140" s="2"/>
    </row>
    <row r="141" spans="1:16" ht="12">
      <c r="A141" s="2" t="s">
        <v>140</v>
      </c>
      <c r="P141" s="2"/>
    </row>
    <row r="142" ht="12">
      <c r="A142" s="2" t="s">
        <v>141</v>
      </c>
    </row>
    <row r="143" spans="1:16" ht="12">
      <c r="A143" s="2" t="s">
        <v>142</v>
      </c>
      <c r="O143" s="2"/>
      <c r="P143" s="2"/>
    </row>
    <row r="144" spans="1:16" ht="12">
      <c r="A144" s="2" t="s">
        <v>143</v>
      </c>
      <c r="E144" s="5"/>
      <c r="F144" s="5"/>
      <c r="G144" s="5"/>
      <c r="P144" s="2"/>
    </row>
    <row r="145" spans="1:16" ht="12">
      <c r="A145" s="2" t="s">
        <v>144</v>
      </c>
      <c r="E145" s="5"/>
      <c r="F145" s="5"/>
      <c r="G145" s="5"/>
      <c r="P145" s="2"/>
    </row>
    <row r="146" spans="1:16" ht="12">
      <c r="A146" s="2" t="s">
        <v>145</v>
      </c>
      <c r="E146" s="5"/>
      <c r="F146" s="5"/>
      <c r="G146" s="5"/>
      <c r="P146" s="2"/>
    </row>
    <row r="147" spans="5:7" ht="12">
      <c r="E147" s="5"/>
      <c r="F147" s="5"/>
      <c r="G147" s="5"/>
    </row>
    <row r="148" spans="1:16" ht="12">
      <c r="A148" s="73" t="s">
        <v>184</v>
      </c>
      <c r="B148" s="74"/>
      <c r="C148" s="74"/>
      <c r="D148" s="74"/>
      <c r="E148" s="75"/>
      <c r="F148" s="5"/>
      <c r="G148" s="5"/>
      <c r="O148" s="2"/>
      <c r="P148" s="2"/>
    </row>
    <row r="149" spans="1:16" ht="12">
      <c r="A149" s="58" t="s">
        <v>27</v>
      </c>
      <c r="B149" s="19"/>
      <c r="C149" s="19"/>
      <c r="D149" s="19"/>
      <c r="E149" s="75"/>
      <c r="F149" s="5"/>
      <c r="G149" s="5"/>
      <c r="O149" s="2"/>
      <c r="P149" s="2"/>
    </row>
    <row r="150" spans="1:16" ht="12">
      <c r="A150" s="20" t="s">
        <v>28</v>
      </c>
      <c r="B150" s="21" t="s">
        <v>29</v>
      </c>
      <c r="C150" s="20" t="s">
        <v>30</v>
      </c>
      <c r="D150" s="20" t="s">
        <v>31</v>
      </c>
      <c r="E150" s="75"/>
      <c r="F150" s="5"/>
      <c r="G150" s="5"/>
      <c r="O150" s="2"/>
      <c r="P150" s="2"/>
    </row>
    <row r="151" spans="1:17" ht="12">
      <c r="A151" s="22">
        <v>2000</v>
      </c>
      <c r="B151" s="23">
        <v>80</v>
      </c>
      <c r="C151" s="23">
        <v>100</v>
      </c>
      <c r="D151" s="23">
        <v>1</v>
      </c>
      <c r="F151" s="5"/>
      <c r="G151" s="5"/>
      <c r="H151" s="5"/>
      <c r="Q151" s="2"/>
    </row>
    <row r="152" spans="1:17" ht="12">
      <c r="A152" s="22">
        <v>2001</v>
      </c>
      <c r="B152" s="23">
        <v>84</v>
      </c>
      <c r="C152" s="23">
        <v>105</v>
      </c>
      <c r="D152" s="23">
        <v>1</v>
      </c>
      <c r="G152" s="5"/>
      <c r="H152" s="5"/>
      <c r="P152" s="12"/>
      <c r="Q152" s="2"/>
    </row>
    <row r="153" spans="1:17" ht="12">
      <c r="A153" s="22">
        <v>2002</v>
      </c>
      <c r="B153" s="23">
        <v>88</v>
      </c>
      <c r="C153" s="23">
        <v>110</v>
      </c>
      <c r="D153" s="23">
        <v>1</v>
      </c>
      <c r="G153" s="5"/>
      <c r="H153" s="5"/>
      <c r="P153" s="11"/>
      <c r="Q153" s="2"/>
    </row>
    <row r="154" spans="1:4" ht="12">
      <c r="A154" s="22">
        <v>2003</v>
      </c>
      <c r="B154" s="23">
        <v>92</v>
      </c>
      <c r="C154" s="23">
        <v>115</v>
      </c>
      <c r="D154" s="23">
        <v>1</v>
      </c>
    </row>
    <row r="155" spans="1:17" ht="12">
      <c r="A155" s="22">
        <v>2004</v>
      </c>
      <c r="B155" s="23">
        <v>96</v>
      </c>
      <c r="C155" s="23">
        <v>120</v>
      </c>
      <c r="D155" s="23">
        <v>1</v>
      </c>
      <c r="F155" s="5"/>
      <c r="G155" s="5"/>
      <c r="H155" s="5"/>
      <c r="P155" s="2"/>
      <c r="Q155" s="2"/>
    </row>
    <row r="156" spans="1:17" ht="12">
      <c r="A156" s="22">
        <v>2005</v>
      </c>
      <c r="B156" s="23">
        <v>100</v>
      </c>
      <c r="C156" s="23">
        <v>125</v>
      </c>
      <c r="D156" s="23">
        <v>1</v>
      </c>
      <c r="F156" s="5"/>
      <c r="G156" s="5"/>
      <c r="H156" s="5"/>
      <c r="Q156" s="2"/>
    </row>
    <row r="157" spans="3:17" ht="12">
      <c r="C157" s="5"/>
      <c r="D157" s="5"/>
      <c r="F157" s="5"/>
      <c r="G157" s="5"/>
      <c r="H157" s="5"/>
      <c r="Q157" s="2"/>
    </row>
    <row r="158" spans="3:17" ht="12">
      <c r="C158" s="5"/>
      <c r="D158" s="5"/>
      <c r="F158" s="5"/>
      <c r="G158" s="5"/>
      <c r="H158" s="5"/>
      <c r="Q158" s="2"/>
    </row>
    <row r="159" spans="1:17" ht="12">
      <c r="A159" s="43" t="s">
        <v>34</v>
      </c>
      <c r="B159" s="26"/>
      <c r="C159" s="27"/>
      <c r="D159" s="27"/>
      <c r="F159" s="5"/>
      <c r="G159" s="5"/>
      <c r="H159" s="5"/>
      <c r="Q159" s="2"/>
    </row>
    <row r="160" spans="1:8" ht="12">
      <c r="A160" s="28" t="s">
        <v>28</v>
      </c>
      <c r="B160" s="28" t="s">
        <v>35</v>
      </c>
      <c r="C160" s="29" t="s">
        <v>36</v>
      </c>
      <c r="D160" s="28" t="s">
        <v>37</v>
      </c>
      <c r="F160" s="5"/>
      <c r="G160" s="5"/>
      <c r="H160" s="5"/>
    </row>
    <row r="161" spans="1:17" ht="12">
      <c r="A161" s="30">
        <v>2000</v>
      </c>
      <c r="B161" s="27">
        <v>1</v>
      </c>
      <c r="C161" s="27">
        <v>4</v>
      </c>
      <c r="D161" s="27">
        <v>1000</v>
      </c>
      <c r="F161" s="5"/>
      <c r="G161" s="5"/>
      <c r="H161" s="5"/>
      <c r="P161" s="2"/>
      <c r="Q161" s="2"/>
    </row>
    <row r="162" spans="1:17" ht="12">
      <c r="A162" s="30">
        <v>2001</v>
      </c>
      <c r="B162" s="27">
        <v>1</v>
      </c>
      <c r="C162" s="27">
        <v>4</v>
      </c>
      <c r="D162" s="27">
        <v>1030</v>
      </c>
      <c r="Q162" s="2"/>
    </row>
    <row r="163" spans="1:17" ht="12">
      <c r="A163" s="30">
        <v>2002</v>
      </c>
      <c r="B163" s="27">
        <v>1</v>
      </c>
      <c r="C163" s="27">
        <v>4</v>
      </c>
      <c r="D163" s="27">
        <v>1060</v>
      </c>
      <c r="Q163" s="2"/>
    </row>
    <row r="164" spans="1:17" ht="12">
      <c r="A164" s="30">
        <v>2003</v>
      </c>
      <c r="B164" s="27">
        <v>1</v>
      </c>
      <c r="C164" s="27">
        <v>4</v>
      </c>
      <c r="D164" s="27">
        <v>1090</v>
      </c>
      <c r="Q164" s="2"/>
    </row>
    <row r="165" spans="1:4" ht="12">
      <c r="A165" s="30">
        <v>2004</v>
      </c>
      <c r="B165" s="27">
        <v>1</v>
      </c>
      <c r="C165" s="27">
        <v>4</v>
      </c>
      <c r="D165" s="27">
        <v>1120</v>
      </c>
    </row>
    <row r="166" spans="1:17" ht="12">
      <c r="A166" s="30">
        <v>2005</v>
      </c>
      <c r="B166" s="27">
        <v>1</v>
      </c>
      <c r="C166" s="27">
        <v>4</v>
      </c>
      <c r="D166" s="27">
        <v>1150</v>
      </c>
      <c r="P166" s="2"/>
      <c r="Q166" s="2"/>
    </row>
    <row r="167" ht="12">
      <c r="P167" s="2"/>
    </row>
    <row r="168" spans="1:16" ht="12" hidden="1">
      <c r="A168" s="2" t="s">
        <v>146</v>
      </c>
      <c r="P168" s="2"/>
    </row>
    <row r="169" ht="12" hidden="1">
      <c r="P169" s="2"/>
    </row>
    <row r="170" spans="5:11" ht="12" hidden="1">
      <c r="E170" s="2" t="s">
        <v>147</v>
      </c>
      <c r="I170" s="2" t="s">
        <v>148</v>
      </c>
      <c r="K170" s="2" t="s">
        <v>149</v>
      </c>
    </row>
    <row r="171" spans="1:16" ht="12" hidden="1">
      <c r="A171" s="2" t="s">
        <v>150</v>
      </c>
      <c r="G171" s="2" t="s">
        <v>151</v>
      </c>
      <c r="J171" s="2" t="s">
        <v>152</v>
      </c>
      <c r="L171" s="2" t="s">
        <v>153</v>
      </c>
      <c r="O171" s="2"/>
      <c r="P171" s="2"/>
    </row>
    <row r="172" spans="3:16" ht="12" hidden="1">
      <c r="C172" s="2" t="s">
        <v>154</v>
      </c>
      <c r="H172" s="2" t="s">
        <v>155</v>
      </c>
      <c r="P172" s="2"/>
    </row>
    <row r="173" spans="2:16" ht="12" hidden="1">
      <c r="B173" s="2" t="s">
        <v>156</v>
      </c>
      <c r="F173" s="2" t="s">
        <v>157</v>
      </c>
      <c r="P173" s="2"/>
    </row>
    <row r="174" spans="15:16" ht="12" hidden="1">
      <c r="O174" s="9"/>
      <c r="P174" s="2"/>
    </row>
    <row r="175" ht="12" hidden="1"/>
    <row r="176" spans="1:16" ht="12" hidden="1">
      <c r="A176" s="2" t="s">
        <v>158</v>
      </c>
      <c r="O176" s="2"/>
      <c r="P176" s="2"/>
    </row>
    <row r="177" spans="15:16" ht="12" hidden="1">
      <c r="O177" s="9"/>
      <c r="P177" s="2"/>
    </row>
    <row r="178" spans="2:16" ht="12" hidden="1">
      <c r="B178" s="2" t="s">
        <v>159</v>
      </c>
      <c r="P178" s="2"/>
    </row>
    <row r="179" spans="1:16" ht="12" hidden="1">
      <c r="A179" s="2" t="s">
        <v>160</v>
      </c>
      <c r="P179" s="2"/>
    </row>
    <row r="180" ht="12" hidden="1"/>
    <row r="181" spans="15:16" ht="12" hidden="1">
      <c r="O181" s="2"/>
      <c r="P181" s="2"/>
    </row>
    <row r="182" spans="15:16" ht="12" hidden="1">
      <c r="O182" s="9"/>
      <c r="P182" s="2"/>
    </row>
    <row r="183" ht="12" hidden="1">
      <c r="P183" s="2"/>
    </row>
    <row r="184" ht="12" hidden="1">
      <c r="P184" s="2"/>
    </row>
    <row r="186" spans="2:16" ht="12">
      <c r="B186" s="1" t="s">
        <v>173</v>
      </c>
      <c r="O186" s="2"/>
      <c r="P186" s="2"/>
    </row>
    <row r="187" spans="1:16" ht="12">
      <c r="A187" s="2" t="s">
        <v>161</v>
      </c>
      <c r="P187" s="2"/>
    </row>
    <row r="188" spans="1:16" ht="12">
      <c r="A188" s="2" t="s">
        <v>162</v>
      </c>
      <c r="P188" s="2"/>
    </row>
    <row r="189" spans="1:16" ht="12">
      <c r="A189" s="2" t="s">
        <v>163</v>
      </c>
      <c r="P189" s="2"/>
    </row>
    <row r="190" ht="12">
      <c r="A190" s="2" t="s">
        <v>164</v>
      </c>
    </row>
    <row r="191" spans="1:16" ht="12">
      <c r="A191" s="2" t="s">
        <v>165</v>
      </c>
      <c r="O191" s="2"/>
      <c r="P191" s="2"/>
    </row>
    <row r="192" ht="12">
      <c r="P192" s="2"/>
    </row>
    <row r="193" spans="1:16" ht="12">
      <c r="A193" s="2" t="s">
        <v>166</v>
      </c>
      <c r="P193" s="2"/>
    </row>
    <row r="194" spans="1:16" ht="12">
      <c r="A194" s="2" t="s">
        <v>201</v>
      </c>
      <c r="P194" s="2"/>
    </row>
    <row r="195" ht="12">
      <c r="A195" s="2" t="s">
        <v>167</v>
      </c>
    </row>
    <row r="196" spans="15:16" ht="12">
      <c r="O196" s="2"/>
      <c r="P196" s="2"/>
    </row>
    <row r="197" spans="1:16" ht="12">
      <c r="A197" s="2" t="s">
        <v>168</v>
      </c>
      <c r="P197" s="2"/>
    </row>
    <row r="198" spans="1:16" ht="12">
      <c r="A198" s="18" t="s">
        <v>185</v>
      </c>
      <c r="P198" s="2"/>
    </row>
    <row r="199" ht="12">
      <c r="P199" s="2"/>
    </row>
    <row r="200" ht="12">
      <c r="A200" s="2" t="s">
        <v>169</v>
      </c>
    </row>
    <row r="201" spans="1:16" ht="12">
      <c r="A201" s="2" t="s">
        <v>170</v>
      </c>
      <c r="O201" s="2"/>
      <c r="P201" s="2"/>
    </row>
    <row r="202" spans="1:16" ht="12">
      <c r="A202" s="2" t="s">
        <v>171</v>
      </c>
      <c r="P202" s="2"/>
    </row>
    <row r="203" spans="8:16" ht="12">
      <c r="H203" s="5"/>
      <c r="P203" s="2"/>
    </row>
    <row r="204" ht="12">
      <c r="P204" s="2"/>
    </row>
    <row r="206" spans="15:16" ht="12">
      <c r="O206" s="2"/>
      <c r="P206" s="2"/>
    </row>
    <row r="207" ht="12">
      <c r="P207" s="2"/>
    </row>
    <row r="208" ht="12">
      <c r="P208" s="2"/>
    </row>
    <row r="209" ht="12">
      <c r="P209" s="2"/>
    </row>
    <row r="211" spans="15:16" ht="12">
      <c r="O211" s="2"/>
      <c r="P211" s="2"/>
    </row>
    <row r="212" ht="12">
      <c r="P212" s="2"/>
    </row>
    <row r="213" spans="15:16" ht="12">
      <c r="O213" s="12"/>
      <c r="P213" s="2"/>
    </row>
    <row r="214" spans="15:16" ht="12">
      <c r="O214" s="11"/>
      <c r="P214" s="2"/>
    </row>
    <row r="216" spans="15:16" ht="12">
      <c r="O216" s="2"/>
      <c r="P216" s="2"/>
    </row>
    <row r="217" ht="12">
      <c r="P217" s="2"/>
    </row>
    <row r="218" ht="12">
      <c r="P218" s="2"/>
    </row>
    <row r="219" ht="12">
      <c r="P219" s="2"/>
    </row>
    <row r="221" spans="15:16" ht="12">
      <c r="O221" s="2"/>
      <c r="P221" s="2"/>
    </row>
    <row r="222" ht="12">
      <c r="P222" s="2"/>
    </row>
    <row r="223" ht="12">
      <c r="P223" s="2"/>
    </row>
    <row r="224" ht="12">
      <c r="P224" s="2"/>
    </row>
    <row r="226" spans="15:16" ht="12">
      <c r="O226" s="2"/>
      <c r="P226" s="2"/>
    </row>
    <row r="227" ht="12">
      <c r="P227" s="2"/>
    </row>
    <row r="228" spans="16:19" ht="12">
      <c r="P228" s="2"/>
      <c r="S228" s="9"/>
    </row>
    <row r="229" spans="16:19" ht="12">
      <c r="P229" s="2"/>
      <c r="S229" s="9"/>
    </row>
    <row r="230" ht="12">
      <c r="S230" s="9"/>
    </row>
    <row r="231" spans="15:19" ht="12">
      <c r="O231" s="2"/>
      <c r="P231" s="2"/>
      <c r="S231" s="9"/>
    </row>
    <row r="232" spans="16:19" ht="12">
      <c r="P232" s="2"/>
      <c r="S232" s="9"/>
    </row>
    <row r="233" ht="12">
      <c r="P233" s="2"/>
    </row>
    <row r="234" ht="12">
      <c r="P234" s="2"/>
    </row>
    <row r="236" spans="15:16" ht="12">
      <c r="O236" s="2"/>
      <c r="P236" s="2"/>
    </row>
    <row r="237" ht="12">
      <c r="P237" s="2"/>
    </row>
    <row r="238" ht="12">
      <c r="P238" s="2"/>
    </row>
    <row r="239" ht="12">
      <c r="P239" s="2"/>
    </row>
    <row r="241" spans="15:16" ht="12">
      <c r="O241" s="2"/>
      <c r="P241" s="2"/>
    </row>
    <row r="242" ht="12">
      <c r="P242" s="2"/>
    </row>
    <row r="243" spans="16:33" ht="12">
      <c r="P243" s="2"/>
      <c r="AG243" s="12"/>
    </row>
    <row r="244" spans="15:16" ht="12">
      <c r="O244" s="11"/>
      <c r="P244" s="2"/>
    </row>
    <row r="246" spans="15:16" ht="12">
      <c r="O246" s="2"/>
      <c r="P246" s="2"/>
    </row>
    <row r="247" ht="12">
      <c r="P247" s="2"/>
    </row>
    <row r="248" ht="12">
      <c r="P248" s="2"/>
    </row>
    <row r="249" ht="12">
      <c r="P249" s="2"/>
    </row>
    <row r="252" spans="15:19" ht="12">
      <c r="O252" s="2"/>
      <c r="P252" s="2"/>
      <c r="Q252" s="2"/>
      <c r="R252" s="2"/>
      <c r="S252" s="2"/>
    </row>
    <row r="253" spans="16:19" ht="12">
      <c r="P253" s="2"/>
      <c r="Q253" s="2"/>
      <c r="R253" s="2"/>
      <c r="S253" s="2"/>
    </row>
    <row r="254" spans="15:19" ht="12">
      <c r="O254" s="2"/>
      <c r="P254" s="2"/>
      <c r="Q254" s="2"/>
      <c r="R254" s="2"/>
      <c r="S254" s="2"/>
    </row>
    <row r="255" spans="16:19" ht="12">
      <c r="P255" s="2"/>
      <c r="Q255" s="2"/>
      <c r="R255" s="2"/>
      <c r="S255" s="2"/>
    </row>
    <row r="257" spans="15:16" ht="12">
      <c r="O257" s="2"/>
      <c r="P257" s="2"/>
    </row>
    <row r="258" ht="12">
      <c r="P258" s="2"/>
    </row>
  </sheetData>
  <sheetProtection/>
  <printOptions/>
  <pageMargins left="0.75" right="0.75" top="1" bottom="1" header="0" footer="0"/>
  <pageSetup horizontalDpi="600" verticalDpi="600" orientation="portrait" r:id="rId1"/>
  <ignoredErrors>
    <ignoredError sqref="G88" unlockedFormula="1"/>
    <ignoredError sqref="B72:D72 E72:G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Luana</cp:lastModifiedBy>
  <dcterms:created xsi:type="dcterms:W3CDTF">2011-03-11T19:56:46Z</dcterms:created>
  <dcterms:modified xsi:type="dcterms:W3CDTF">2011-06-17T07:37:18Z</dcterms:modified>
  <cp:category/>
  <cp:version/>
  <cp:contentType/>
  <cp:contentStatus/>
</cp:coreProperties>
</file>