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45" tabRatio="673" activeTab="0"/>
  </bookViews>
  <sheets>
    <sheet name="CAP6" sheetId="1" r:id="rId1"/>
    <sheet name="Actual" sheetId="2" r:id="rId2"/>
    <sheet name="IS-LM" sheetId="3" r:id="rId3"/>
    <sheet name="GNP" sheetId="4" r:id="rId4"/>
    <sheet name="EFDESPL" sheetId="5" r:id="rId5"/>
    <sheet name="SP" sheetId="6" r:id="rId6"/>
    <sheet name="CONSF" sheetId="7" r:id="rId7"/>
    <sheet name="INVF" sheetId="8" r:id="rId8"/>
    <sheet name="X-M" sheetId="9" r:id="rId9"/>
    <sheet name="XN" sheetId="10" r:id="rId10"/>
    <sheet name="BP" sheetId="11" r:id="rId11"/>
    <sheet name="IS-LM-BP" sheetId="12" r:id="rId12"/>
  </sheets>
  <externalReferences>
    <externalReference r:id="rId15"/>
  </externalReferences>
  <definedNames>
    <definedName name="\0">'CAP6'!$J$1</definedName>
    <definedName name="\a">'CAP6'!$O$1</definedName>
    <definedName name="\p">'CAP6'!$R$40</definedName>
    <definedName name="\t">'CAP6'!$R$1</definedName>
    <definedName name="\w">'CAP6'!$J$162</definedName>
    <definedName name="__123Graph_A" hidden="1">'CAP6'!$L$47:$L$80</definedName>
    <definedName name="__123Graph_ABPCROSS" hidden="1">'CAP6'!$L$47:$L$80</definedName>
    <definedName name="__123Graph_ACROSS" hidden="1">'CAP6'!$L$47:$L$80</definedName>
    <definedName name="__123Graph_AIS" hidden="1">'CAP6'!$L$47:$L$80</definedName>
    <definedName name="__123Graph_ANX" hidden="1">'CAP6'!$T$47:$T$80</definedName>
    <definedName name="__123Graph_B" hidden="1">'CAP6'!$B$47:$B$80</definedName>
    <definedName name="__123Graph_BBPCROSS" hidden="1">'CAP6'!$B$47:$B$80</definedName>
    <definedName name="__123Graph_BCROSS" hidden="1">'CAP6'!$B$47:$B$80</definedName>
    <definedName name="__123Graph_BIS" hidden="1">'CAP6'!$B$47:$B$80</definedName>
    <definedName name="__123Graph_BLM" hidden="1">'CAP6'!$M$47:$M$80</definedName>
    <definedName name="__123Graph_BNX" hidden="1">'CAP6'!$J$47:$J$80</definedName>
    <definedName name="__123Graph_C" hidden="1">'CAP6'!$M$47:$M$80</definedName>
    <definedName name="__123Graph_CBP" hidden="1">'CAP6'!#REF!</definedName>
    <definedName name="__123Graph_CBPCROSS" hidden="1">'CAP6'!$M$47:$M$80</definedName>
    <definedName name="__123Graph_CCROSS" hidden="1">'CAP6'!$M$47:$M$80</definedName>
    <definedName name="__123Graph_CLM" hidden="1">'CAP6'!$C$47:$C$80</definedName>
    <definedName name="__123Graph_D" hidden="1">'CAP6'!$C$47:$C$80</definedName>
    <definedName name="__123Graph_DBP" hidden="1">'CAP6'!$K$47:$K$80</definedName>
    <definedName name="__123Graph_DBPCROSS" hidden="1">'CAP6'!$C$47:$C$80</definedName>
    <definedName name="__123Graph_DCROSS" hidden="1">'CAP6'!$C$47:$C$80</definedName>
    <definedName name="__123Graph_EBPCROSS" hidden="1">'CAP6'!#REF!</definedName>
    <definedName name="__123Graph_FBPCROSS" hidden="1">'CAP6'!$K$47:$K$80</definedName>
    <definedName name="__123Graph_LBL_A" hidden="1">'CAP6'!$B$148:$B$158</definedName>
    <definedName name="__123Graph_LBL_ABPCROSS" hidden="1">'CAP6'!$B$148:$B$158</definedName>
    <definedName name="__123Graph_LBL_ACROSS" hidden="1">'CAP6'!$B$148:$B$158</definedName>
    <definedName name="__123Graph_LBL_AIS" hidden="1">'CAP6'!$B$148:$B$158</definedName>
    <definedName name="__123Graph_LBL_ANX" hidden="1">'CAP6'!$F$149:$F$156</definedName>
    <definedName name="__123Graph_LBL_B" hidden="1">'CAP6'!$A$147:$A$159</definedName>
    <definedName name="__123Graph_LBL_BBPCROSS" hidden="1">'CAP6'!$A$147:$A$159</definedName>
    <definedName name="__123Graph_LBL_BCROSS" hidden="1">'CAP6'!$A$147:$A$159</definedName>
    <definedName name="__123Graph_LBL_BIS" hidden="1">'CAP6'!$A$147:$A$159</definedName>
    <definedName name="__123Graph_LBL_BLM" hidden="1">'CAP6'!$B$130:$B$142</definedName>
    <definedName name="__123Graph_LBL_BNX" hidden="1">'CAP6'!$E$148:$E$158</definedName>
    <definedName name="__123Graph_LBL_C" hidden="1">'CAP6'!$B$134:$B$142</definedName>
    <definedName name="__123Graph_LBL_CBP" hidden="1">'CAP6'!$D$144:$D$146</definedName>
    <definedName name="__123Graph_LBL_CBPCROSS" hidden="1">'CAP6'!$B$134:$B$142</definedName>
    <definedName name="__123Graph_LBL_CCROSS" hidden="1">'CAP6'!$B$134:$B$142</definedName>
    <definedName name="__123Graph_LBL_CLM" hidden="1">'CAP6'!$A$135:$A$144</definedName>
    <definedName name="__123Graph_LBL_DBP" hidden="1">'CAP6'!$C$142:$C$147</definedName>
    <definedName name="__123Graph_LBL_EBPCROSS" hidden="1">'CAP6'!$D$138:$D$146</definedName>
    <definedName name="__123Graph_LBL_FBPCROSS" hidden="1">'CAP6'!$C$142:$C$147</definedName>
    <definedName name="__123Graph_X" hidden="1">'CAP6'!$A$47:$A$80</definedName>
    <definedName name="__123Graph_XBP" hidden="1">'CAP6'!$A$47:$A$80</definedName>
    <definedName name="__123Graph_XBPCROSS" hidden="1">'CAP6'!$A$47:$A$80</definedName>
    <definedName name="__123Graph_XCROSS" hidden="1">'CAP6'!$A$47:$A$80</definedName>
    <definedName name="__123Graph_XIS" hidden="1">'CAP6'!$A$47:$A$80</definedName>
    <definedName name="__123Graph_XLM" hidden="1">'CAP6'!$A$47:$A$80</definedName>
    <definedName name="__123Graph_XNX" hidden="1">'CAP6'!$A$47:$A$80</definedName>
    <definedName name="_Fill" hidden="1">'CAP6'!$A$47:$A$80</definedName>
    <definedName name="_Regression_Int" localSheetId="0" hidden="1">1</definedName>
    <definedName name="ABAR">'CAP6'!$E$40</definedName>
    <definedName name="ABAR0">'CAP6'!$E$41</definedName>
    <definedName name="ANS">'CAP6'!$AA$1</definedName>
    <definedName name="B">'CAP6'!$F$25</definedName>
    <definedName name="B0">'CAP6'!$G$25</definedName>
    <definedName name="BDO">'CAP6'!$J$132</definedName>
    <definedName name="BSDO">'[1]CHAP2'!#REF!</definedName>
    <definedName name="BTOLER1">'CAP6'!$C$90</definedName>
    <definedName name="BTOLER2">'CAP6'!$D$90</definedName>
    <definedName name="C_">'CAP6'!$F$23</definedName>
    <definedName name="C0">'CAP6'!$G$23</definedName>
    <definedName name="CBAR">'CAP6'!$F$31</definedName>
    <definedName name="CBAR0">'CAP6'!$G$31</definedName>
    <definedName name="CBARDO">'CAP6'!$J$178</definedName>
    <definedName name="CBARX">'CAP6'!$I$26</definedName>
    <definedName name="CDO">'CAP6'!$J$119</definedName>
    <definedName name="CF">'CAP6'!$F$29</definedName>
    <definedName name="CF0">'CAP6'!$G$29</definedName>
    <definedName name="CFDO">'CAP6'!$J$156</definedName>
    <definedName name="CFTOLER1">'CAP6'!$C$94</definedName>
    <definedName name="CFTOLER2">'CAP6'!$D$94</definedName>
    <definedName name="CHANGE">'CAP6'!$J$107</definedName>
    <definedName name="CHAP">'CAP6'!$D$22</definedName>
    <definedName name="CHOOSE">'CAP6'!$P$7</definedName>
    <definedName name="CLEAR1">'CAP6'!$J$162</definedName>
    <definedName name="CLEAR2">'CAP6'!$J$226</definedName>
    <definedName name="CTOLER1">'CAP6'!$C$88</definedName>
    <definedName name="CTOLER2">'CAP6'!$D$88</definedName>
    <definedName name="DEMO">'CAP6'!$J$16</definedName>
    <definedName name="DEMO2">'CAP6'!$R$40</definedName>
    <definedName name="DONE1">'CAP6'!$J$167</definedName>
    <definedName name="DONE2">'CAP6'!$K$231</definedName>
    <definedName name="DONETOL">'CAP6'!$J$248</definedName>
    <definedName name="ERROR">'CAP6'!$J$13</definedName>
    <definedName name="FISCAL">'CAP6'!$R$25</definedName>
    <definedName name="FM">'CAP6'!$C$40</definedName>
    <definedName name="FM0">'CAP6'!$C$41</definedName>
    <definedName name="GBAR">'CAP6'!$F$33</definedName>
    <definedName name="GBAR0">'CAP6'!$G$33</definedName>
    <definedName name="GBARDO">'CAP6'!$J$190</definedName>
    <definedName name="GBARX">'CAP6'!$I$31</definedName>
    <definedName name="GRAF">'CAP6'!$C$142</definedName>
    <definedName name="H">'CAP6'!$F$27</definedName>
    <definedName name="H0">'CAP6'!$G$27</definedName>
    <definedName name="HDO">'CAP6'!$J$144</definedName>
    <definedName name="HTOLER1">'CAP6'!$C$92</definedName>
    <definedName name="HTOLER2">'CAP6'!$D$92</definedName>
    <definedName name="I">'CAP6'!$C$32</definedName>
    <definedName name="I0">'CAP6'!$C$33</definedName>
    <definedName name="IBAR">'CAP6'!$F$32</definedName>
    <definedName name="IBAR0">'CAP6'!$G$32</definedName>
    <definedName name="IBARDO">'CAP6'!$J$184</definedName>
    <definedName name="IBARX">'CAP6'!$I$27</definedName>
    <definedName name="IF_">'CAP6'!$F$38</definedName>
    <definedName name="IF0">'CAP6'!$G$38</definedName>
    <definedName name="IFDO">'CAP6'!$J$220</definedName>
    <definedName name="IFX">'CAP6'!$I$33</definedName>
    <definedName name="Imprimir_área_IM" localSheetId="0">'CAP6'!$IR$3:$IS$139</definedName>
    <definedName name="INTERACT">'CAP6'!$J$96</definedName>
    <definedName name="K">'CAP6'!$F$26</definedName>
    <definedName name="K0">'CAP6'!$G$26</definedName>
    <definedName name="KDO">'CAP6'!$J$138</definedName>
    <definedName name="KTOLER1">'CAP6'!$C$91</definedName>
    <definedName name="KTOLER2">'CAP6'!$D$91</definedName>
    <definedName name="M">'CAP6'!$F$28</definedName>
    <definedName name="M0">'CAP6'!$G$28</definedName>
    <definedName name="MBAR">'CAP6'!$F$35</definedName>
    <definedName name="MBAR0">'CAP6'!$G$35</definedName>
    <definedName name="MBARDO">'CAP6'!$J$202</definedName>
    <definedName name="MBARX">'CAP6'!$I$30</definedName>
    <definedName name="MBCHANGE">'CAP6'!$J$98</definedName>
    <definedName name="MBDONE1">'CAP6'!$J$164</definedName>
    <definedName name="MBDONE2">'CAP6'!$J$228</definedName>
    <definedName name="MBDONETOL">'CAP6'!$J$245</definedName>
    <definedName name="MBINTERACT">'CAP6'!$K$10</definedName>
    <definedName name="MBINTERACT2">'[1]CHAP2'!#REF!</definedName>
    <definedName name="MBMODE">'CAP6'!$J$4</definedName>
    <definedName name="MBMODE2">'CAP6'!$J$4</definedName>
    <definedName name="MBPARAM">'CAP6'!$J$109</definedName>
    <definedName name="MBPARAM2">'CAP6'!$J$110</definedName>
    <definedName name="MBQUESTIONS">'CAP6'!$M$98</definedName>
    <definedName name="MBQUESTIONS2">'[1]CHAP2'!#REF!</definedName>
    <definedName name="MBQUESTIONS3">'[1]CHAP2'!#REF!</definedName>
    <definedName name="MBVARI">'CAP6'!$K$109</definedName>
    <definedName name="MBVARI2">'CAP6'!$K$110</definedName>
    <definedName name="MBVIEW">'CAP6'!$K$98</definedName>
    <definedName name="MDO">'CAP6'!$J$150</definedName>
    <definedName name="MM">'CAP6'!$D$40</definedName>
    <definedName name="MM0">'CAP6'!$D$41</definedName>
    <definedName name="MODE">'CAP6'!$J$7</definedName>
    <definedName name="MONETARY">'CAP6'!$R$30</definedName>
    <definedName name="MTOLER1">'CAP6'!$C$93</definedName>
    <definedName name="MTOLER2">'CAP6'!$D$93</definedName>
    <definedName name="OTHER">'CAP6'!$J$138</definedName>
    <definedName name="PA">'CAP6'!$J$93</definedName>
    <definedName name="PARAM">'CAP6'!$J$114</definedName>
    <definedName name="PARAM2">'CAP6'!$R$13</definedName>
    <definedName name="PBAR">'CAP6'!$F$36</definedName>
    <definedName name="PBAR0">'CAP6'!$G$36</definedName>
    <definedName name="PBARDO">'CAP6'!$J$208</definedName>
    <definedName name="PBARX">'CAP6'!$I$31</definedName>
    <definedName name="Q0">'CAP6'!$AL$48</definedName>
    <definedName name="QUES2">'CAP6'!$T$4</definedName>
    <definedName name="QUESTIONS">'CAP6'!$T$2</definedName>
    <definedName name="QUESTIONS1">'CAP6'!$Y$2</definedName>
    <definedName name="QUESTIONS3">'[1]CHAP2'!#REF!</definedName>
    <definedName name="REDO">'[1]CHAP2'!#REF!</definedName>
    <definedName name="RESET">'CAP6'!$J$102</definedName>
    <definedName name="SHEET">'[1]CHAP2'!#REF!</definedName>
    <definedName name="SM">'CAP6'!$B$40</definedName>
    <definedName name="SM0">'CAP6'!$B$41</definedName>
    <definedName name="SPDO">'[1]CHAP2'!#REF!</definedName>
    <definedName name="START">'CAP6'!$AL$48</definedName>
    <definedName name="T">'CAP6'!$F$24</definedName>
    <definedName name="T0">'CAP6'!$G$24</definedName>
    <definedName name="TCDO">'[1]CHAP2'!#REF!</definedName>
    <definedName name="TDO">'CAP6'!$J$126</definedName>
    <definedName name="TEXT1">'CAP6'!$A$35</definedName>
    <definedName name="TEXT2">'CAP6'!$A$36</definedName>
    <definedName name="TEXT3">'CAP6'!$A$37</definedName>
    <definedName name="TEXT4">'CAP6'!$A$38</definedName>
    <definedName name="TEXT5">'CAP6'!$A$101</definedName>
    <definedName name="TEXT6">'CAP6'!$A$119</definedName>
    <definedName name="TEXT7">'[1]CHAP2'!#REF!</definedName>
    <definedName name="TIDO">'[1]CHAP2'!#REF!</definedName>
    <definedName name="TOLER">'CAP6'!$K$242</definedName>
    <definedName name="TRBAR">'CAP6'!$F$34</definedName>
    <definedName name="TRBAR0">'CAP6'!$G$34</definedName>
    <definedName name="TRBARDO">'CAP6'!$J$196</definedName>
    <definedName name="TRBARX">'CAP6'!$I$29</definedName>
    <definedName name="TTOLER1">'CAP6'!$C$89</definedName>
    <definedName name="TTOLER2">'CAP6'!$D$89</definedName>
    <definedName name="VARI">'CAP6'!$J$173</definedName>
    <definedName name="VARI2">'CAP6'!$R$20</definedName>
    <definedName name="VARTOL">'CAP6'!$D$84</definedName>
    <definedName name="VIEW">'CAP6'!$J$237</definedName>
    <definedName name="VIEW2">'CAP6'!$R$35</definedName>
    <definedName name="WP">'CAP6'!$M$5</definedName>
    <definedName name="XBAR">'CAP6'!$F$37</definedName>
    <definedName name="XBAR0">'CAP6'!$G$37</definedName>
    <definedName name="XBARDO">'CAP6'!$J$214</definedName>
    <definedName name="XBARX">'CAP6'!$I$32</definedName>
    <definedName name="Y">'CAP6'!$B$32</definedName>
    <definedName name="Y0">'CAP6'!$B$33</definedName>
  </definedNames>
  <calcPr fullCalcOnLoad="1"/>
</workbook>
</file>

<file path=xl/sharedStrings.xml><?xml version="1.0" encoding="utf-8"?>
<sst xmlns="http://schemas.openxmlformats.org/spreadsheetml/2006/main" count="853" uniqueCount="623">
  <si>
    <t>with</t>
  </si>
  <si>
    <t>\0</t>
  </si>
  <si>
    <t>{ActivBreak}{CasoError ERROR}{DesactMenu}/hgbn{IR}A201~{ActivVent}{DesactVent}{IR}CHAP~/fccaCHAP~CHAP0~/hte/hgbn{Home}{ABAJO 2}/hth{CasoError \A}</t>
  </si>
  <si>
    <t>\A</t>
  </si>
  <si>
    <t>{DesactVent}{DesactMenu}/cG24..G29~F24~/rdF24..F29~</t>
  </si>
  <si>
    <t>\T</t>
  </si>
  <si>
    <t>{DesactMenu}{IR}A99~{IR}A82~{ActivMenu}{MenuBifurcar TOLER}</t>
  </si>
  <si>
    <t>ANS</t>
  </si>
  <si>
    <t>~</t>
  </si>
  <si>
    <t>-</t>
  </si>
  <si>
    <t>CHRIS GECZY</t>
  </si>
  <si>
    <t>{SI CHAP=4}{Dejar A2;---CAPITULOS 4 Y 5 - IS/LM, MODELO Y POLITICA---}/cA222..A229~A22~/rfoA189~{Dejar C185; }/cD223..D239~A4~</t>
  </si>
  <si>
    <t>/cG31..G38~F31~/rdF31..F38~{Calculo}</t>
  </si>
  <si>
    <t>QUESTIONS</t>
  </si>
  <si>
    <t>Volver</t>
  </si>
  <si>
    <t>Imprimir</t>
  </si>
  <si>
    <t>QUESTIONS1</t>
  </si>
  <si>
    <t xml:space="preserve">          *** ESPERE MIENTRAS SE MONTA EL MODELO ***</t>
  </si>
  <si>
    <t>Vd. controla ahora la hoja de trabajo.  Alt-A para reanudar.</t>
  </si>
  <si>
    <t>{SI CHAP=6}{Dejar A2;---CAPITULO 6 - MODELO IS/LM INTERNACIONAL-----}/cA232..A239~A22~/rfrA189~{Vaciar C185}/cD245..D261~A4~</t>
  </si>
  <si>
    <t>{Bifurcar \0}</t>
  </si>
  <si>
    <t>Volver al modo interactivo</t>
  </si>
  <si>
    <t>Imprimir una copia de estas preguntas</t>
  </si>
  <si>
    <t xml:space="preserve">   En este capítulo extendemos el modelo IS/LM de los capítulos 4 y 5</t>
  </si>
  <si>
    <t>MBMODE, MBMODE2</t>
  </si>
  <si>
    <t>{WP}{DCHA}{PA}/hgbn{CHOOSE}{PA}{MenuBifurcar MODE}</t>
  </si>
  <si>
    <t>QUES2</t>
  </si>
  <si>
    <t>{DesactVent}{IR}A21~{IR}A30~{WP}</t>
  </si>
  <si>
    <t>{CasoError MBQUESTIONS}</t>
  </si>
  <si>
    <t>para incluir las importantes conexiones internacionales relativas al</t>
  </si>
  <si>
    <t>WP</t>
  </si>
  <si>
    <t>{ActivVent}{DesactVent}{ActivMenu}{DesactMenu}{Volver}</t>
  </si>
  <si>
    <t>{Bifurcar MBINTERACT}</t>
  </si>
  <si>
    <t>{SI D22=4}/iietrA101..G118~ips</t>
  </si>
  <si>
    <t>comercio, importaciones y exportaciones, y a los flujos internacionales</t>
  </si>
  <si>
    <t xml:space="preserve"> </t>
  </si>
  <si>
    <t>{SI D22=6}/iietrA119..G136~ips</t>
  </si>
  <si>
    <t>de capital.</t>
  </si>
  <si>
    <t>MODE</t>
  </si>
  <si>
    <t>Demo</t>
  </si>
  <si>
    <t>Interactivo</t>
  </si>
  <si>
    <t>Abierto</t>
  </si>
  <si>
    <t>Terminar</t>
  </si>
  <si>
    <t>CHOOSE</t>
  </si>
  <si>
    <t>{SI CHAP=4}/rfoA28..A28~/rfoE28..G29~/rfoE37..G38~{Dejar D22;4}{Dejar D31;  Abar}</t>
  </si>
  <si>
    <t>{Bifurcar MBQUESTIONS}</t>
  </si>
  <si>
    <t xml:space="preserve">   En este sencillo ejemplo, las exportaciones netas (XN) están determi-</t>
  </si>
  <si>
    <t>Observe una demostración del modelo IS/LM</t>
  </si>
  <si>
    <t>Use el modelo IS/LM en su modo interactivo</t>
  </si>
  <si>
    <t>Use el modelo sin automatismos en estilo Lotus. Use Alt-A para reiniciar.</t>
  </si>
  <si>
    <t>Dejar esta plantilla</t>
  </si>
  <si>
    <t>{SI CHAP=4}{IR}D32~+$Cbar+$Ibar+$Gbar+$c*$TRbar+$Xbar~{IR}D33~+$Cbar0+$Ibar0+$Gbar0+$c0*$TRbar0+$Xbar0~</t>
  </si>
  <si>
    <t xml:space="preserve">nadas por la demanda exterior (Xbar), exógena, y la renta interior (Y). </t>
  </si>
  <si>
    <t>{SI D22=4}{Bifurcar DEMO}</t>
  </si>
  <si>
    <t>{IR}A21~{IR}a30~{Calculo}{Indicar}{WP}</t>
  </si>
  <si>
    <t>/hgbs{ActivMenu}{ActivVent}{DCHA 2}</t>
  </si>
  <si>
    <t>/frAUTO123~</t>
  </si>
  <si>
    <t>{SI CHAP=4}/rfoA190~/rfoA198..C198~{Dejar m;0}{Dejar m0;0}{Dejar CF;1}{Dejar CF0;1}{Dejar Xbar;0}{Dejar Xbar0;0}{Dejar if_;0}{Dejar if0;0}</t>
  </si>
  <si>
    <t xml:space="preserve">    Copie CHAP0.wk1 del directorio por defecto...</t>
  </si>
  <si>
    <t>(Naturalmente, un modelo más complejo como el del capítulo 20 también</t>
  </si>
  <si>
    <t>MBINTERACT</t>
  </si>
  <si>
    <t>{SI D22=6}{Bifurcar DEMO2}</t>
  </si>
  <si>
    <t>{MenuBifurcar INTERACT}</t>
  </si>
  <si>
    <t>{Bifurcar MBMODE}</t>
  </si>
  <si>
    <t>{SI CHAP=6}/rfrA26..G29~/rfrE37..G38~{Dejar D22;6}{Dejar D31;     BP}{IR}D32~+$Xbar-$m*$Y+$CF*($i-$if_)~{IR}D33~+$Xbar0-$m0*$Y0+$CF0*($i0-$if0)~</t>
  </si>
  <si>
    <t>reconoce el impacto de los precios y los tipos de cambio). Los flujos de</t>
  </si>
  <si>
    <t>{SI CHAP=6}/rfrA189~/rff2~A198..C198~{Dejar m;0,05}{Dejar m0;0,05}{Dejar CF;10}{Dejar CF0;10}{Dejar Xbar;29,3}{Dejar Xbar0;29,3}{Dejar if_;4,2}{Dejar if0;4,2}</t>
  </si>
  <si>
    <t>capital dependen de los tipos de interés relativos, interiores y exte-</t>
  </si>
  <si>
    <t>{Home}{Volver}</t>
  </si>
  <si>
    <t>Pulse &lt;ENTER&gt;...</t>
  </si>
  <si>
    <t>ERROR</t>
  </si>
  <si>
    <t>{Home}{IR}AF3~{WP}{?}/frAUTO123~</t>
  </si>
  <si>
    <t>PARAM2</t>
  </si>
  <si>
    <t>c</t>
  </si>
  <si>
    <t>t</t>
  </si>
  <si>
    <t>b</t>
  </si>
  <si>
    <t>k</t>
  </si>
  <si>
    <t>h</t>
  </si>
  <si>
    <t>m</t>
  </si>
  <si>
    <t>FC</t>
  </si>
  <si>
    <t xml:space="preserve">   DEMO muestra cómo la introducción de conexiones internacionales afec-</t>
  </si>
  <si>
    <t>Cambiar la propensión marginal al consumo</t>
  </si>
  <si>
    <t>Cambiar la tasa impositiva marginal</t>
  </si>
  <si>
    <t>Cambiar el coeficiente de sensibilidad inversión-interés</t>
  </si>
  <si>
    <t>Cambiar el coeficiente de sensibilidad de la demanda de dinero al producto</t>
  </si>
  <si>
    <t>Cambiar el coeficiente de sensibilidad de la demanda de dinero al interés</t>
  </si>
  <si>
    <t>Cambiar la propensión marginal a la importación</t>
  </si>
  <si>
    <t>Cambiar el coeficiente de sensibilidad de al balanza de pagos al interés</t>
  </si>
  <si>
    <t>Volver al menú previo</t>
  </si>
  <si>
    <t>ta la operatividad de la economía. Asegúrese que utiliza el modo INTER-</t>
  </si>
  <si>
    <t>{Bifurcar cDO}</t>
  </si>
  <si>
    <t>{Bifurcar tDO}</t>
  </si>
  <si>
    <t>{Bifurcar bDO}</t>
  </si>
  <si>
    <t>{Bifurcar kDO}</t>
  </si>
  <si>
    <t>{Bifurcar hDO}</t>
  </si>
  <si>
    <t>{Bifurcar mDO}</t>
  </si>
  <si>
    <t>{Bifurcar CFDO}</t>
  </si>
  <si>
    <t>{IR}A30~{PA}{calculo}{MenuBifurcar CHANGE}</t>
  </si>
  <si>
    <t>ACTIVO para hacer sus cambios.  Seleccione un encabezamiento del menú.</t>
  </si>
  <si>
    <t>DEMO</t>
  </si>
  <si>
    <t>{Bifurcar MBPARAM2}</t>
  </si>
  <si>
    <t xml:space="preserve">   </t>
  </si>
  <si>
    <t>/cG31..G38~F31~/rdF31..F38~</t>
  </si>
  <si>
    <t>/rfoA26..D33~/rfrA27~/rfoE21..G38~</t>
  </si>
  <si>
    <t xml:space="preserve">    </t>
  </si>
  <si>
    <t>{Dejar TEXT1;==&gt;La curva IS muestra la relación entre el}</t>
  </si>
  <si>
    <t>{Dejar TEXT2;PNB y el tipo de interés cuando el mercado}</t>
  </si>
  <si>
    <t>VARI2</t>
  </si>
  <si>
    <t>Fiscal</t>
  </si>
  <si>
    <t>Monet.</t>
  </si>
  <si>
    <t>Ecuaciones:</t>
  </si>
  <si>
    <t xml:space="preserve">Cambie el valor de: </t>
  </si>
  <si>
    <t>Teclee &lt;ENTER&gt;...</t>
  </si>
  <si>
    <t xml:space="preserve">   *** ESPERE, POR FAVOR, MIENTRAS SE RESUELVE EL MODELO ***</t>
  </si>
  <si>
    <t xml:space="preserve">      Juego de Parámetros</t>
  </si>
  <si>
    <t>{Dejar TEXT3;de bienes está en equilibrio-- DA = Y}</t>
  </si>
  <si>
    <t>Cambiar las variables fiscales</t>
  </si>
  <si>
    <t>Cambiar las variables monetarias</t>
  </si>
  <si>
    <t>Volver al menú anterior</t>
  </si>
  <si>
    <t>corriente</t>
  </si>
  <si>
    <t>base</t>
  </si>
  <si>
    <t>{Dejar TEXT4;(producto agregado).  Teclee &lt;ENTER&gt;.}</t>
  </si>
  <si>
    <t>{MenuBifurcar FISCAL}</t>
  </si>
  <si>
    <t>{MenuBifurcar MONETARY}</t>
  </si>
  <si>
    <t>{Home}{IR}A21~{IR}C21~{calculo}{WP}{LeerTecla ANS}</t>
  </si>
  <si>
    <t>{Bifurcar MBVARI2}</t>
  </si>
  <si>
    <t>{Dejar TEXT1;==&gt;Recuerde que Abar=Cbar+Ibar+Gbar+c*Trbar.}</t>
  </si>
  <si>
    <t>{Dejar TEXT2;   Pulse &lt;ENTER&gt; para seguir.}{Vaciar TEXT3}{Vaciar TEXT4}</t>
  </si>
  <si>
    <t>FISCAL</t>
  </si>
  <si>
    <t>Cbar</t>
  </si>
  <si>
    <t>Ibar</t>
  </si>
  <si>
    <t>Gbar</t>
  </si>
  <si>
    <t>TRbar</t>
  </si>
  <si>
    <t>Xbar</t>
  </si>
  <si>
    <t>Monetarias</t>
  </si>
  <si>
    <t>{WP}{LeerTecla ANS}</t>
  </si>
  <si>
    <t>Cambiar el consumo autónomo</t>
  </si>
  <si>
    <t>Cambiar la inversión autónoma</t>
  </si>
  <si>
    <t>Cambiar el gasto público</t>
  </si>
  <si>
    <t>Cambiar las transferencias del gobierno</t>
  </si>
  <si>
    <t>Cambiar las exportaciones autónomas</t>
  </si>
  <si>
    <t>/rfrE21..G38~/rfoE27..G29~/rfoE35..G38~</t>
  </si>
  <si>
    <t>{Bifurcar CbarDO}</t>
  </si>
  <si>
    <t>{Bifurcar IbarDO}</t>
  </si>
  <si>
    <t>{Bifurcar GbarDO}</t>
  </si>
  <si>
    <t>{Bifurcar TRbarDO}</t>
  </si>
  <si>
    <t>{Bifurcar XbarDO}</t>
  </si>
  <si>
    <t>{DesactVent}{Dejar Gbar;100}~</t>
  </si>
  <si>
    <t xml:space="preserve"> FC</t>
  </si>
  <si>
    <t>{Dejar TEXT1;==&gt;Una expansión fiscal desplaza la curva IS.}</t>
  </si>
  <si>
    <t>Elija un encabezamiento del menú...</t>
  </si>
  <si>
    <t xml:space="preserve">    Variables Exógenas</t>
  </si>
  <si>
    <t>{Dejar TEXT2;   Gbar se ha incrementado de 80 a 100.}</t>
  </si>
  <si>
    <t>MONETARY</t>
  </si>
  <si>
    <t>Mbar</t>
  </si>
  <si>
    <t>Pbar</t>
  </si>
  <si>
    <t>i </t>
  </si>
  <si>
    <t>Solución:</t>
  </si>
  <si>
    <t xml:space="preserve">  Y</t>
  </si>
  <si>
    <t xml:space="preserve">    i</t>
  </si>
  <si>
    <t xml:space="preserve">     BP</t>
  </si>
  <si>
    <t>CbarX</t>
  </si>
  <si>
    <t>{Dejar TEXT3;   Pulse &lt;ENTER&gt; para ver el gráfico.}</t>
  </si>
  <si>
    <t>Cambiar la oferta monetaria</t>
  </si>
  <si>
    <t>Cambiar el nivel de precios</t>
  </si>
  <si>
    <t>Cambiar el valor del tipo de interés mundial</t>
  </si>
  <si>
    <t>corriente:</t>
  </si>
  <si>
    <t>IbarX</t>
  </si>
  <si>
    <t>{Vaciar TEXT4}{calculo}{WP}{LeerTecla ANS}/gnuIS~s</t>
  </si>
  <si>
    <t>{Bifurcar MbarDO}</t>
  </si>
  <si>
    <t>{Bifurcar PbarDO}</t>
  </si>
  <si>
    <t>{Bifurcar ifDO}</t>
  </si>
  <si>
    <t>base:</t>
  </si>
  <si>
    <t>GbarX</t>
  </si>
  <si>
    <t>{Dejar Gbar;80}~{Dejar c;0,75}~</t>
  </si>
  <si>
    <t>TRbarX</t>
  </si>
  <si>
    <t>{Dejar TEXT1;==&gt;Un cambio en el valor de la pmac cambiará}</t>
  </si>
  <si>
    <t>MbarX</t>
  </si>
  <si>
    <t>{Dejar TEXT2;   la pendiente de la curva IS. La pmac ha  }</t>
  </si>
  <si>
    <t>VIEW2</t>
  </si>
  <si>
    <t>CONJUNTO</t>
  </si>
  <si>
    <t>BP</t>
  </si>
  <si>
    <t>XN</t>
  </si>
  <si>
    <t>IS/LM</t>
  </si>
  <si>
    <t>IS</t>
  </si>
  <si>
    <t>LM</t>
  </si>
  <si>
    <t>PbarX</t>
  </si>
  <si>
    <t>{Dejar TEXT3;   variado de 0,85 a 0,75. Teclee &lt;ENTER&gt;}</t>
  </si>
  <si>
    <t>Gráfico de los diagramas IS/LM y BP</t>
  </si>
  <si>
    <t>Gráfico de la balanza de pagos solamente</t>
  </si>
  <si>
    <t>Gráfico de las exportaciones netas</t>
  </si>
  <si>
    <t>Diagrama IS/LM solamente</t>
  </si>
  <si>
    <t>Curva IS</t>
  </si>
  <si>
    <t>Curva LM</t>
  </si>
  <si>
    <t>Volver al menú interactivo primario</t>
  </si>
  <si>
    <t>XbarX</t>
  </si>
  <si>
    <t>{Dejar TEXT4;   para ver el gráfico.}</t>
  </si>
  <si>
    <t>/gnuBPCROSS~s{WP}{Bifurcar MBVIEW}</t>
  </si>
  <si>
    <t>/gnuBP~s{WP}{Bifurcar MBVIEW}</t>
  </si>
  <si>
    <t>/gnuNX~s{WP}{Bifurcar MBVIEW}</t>
  </si>
  <si>
    <t>/gnuCROSS~s{WP}{Bifurcar MBVIEW}</t>
  </si>
  <si>
    <t>/gnuIS~s{WP}{Bifurcar MBVIEW}</t>
  </si>
  <si>
    <t>/gnuLM~s{WP}{Bifurcar MBVIEW}</t>
  </si>
  <si>
    <t>ifX</t>
  </si>
  <si>
    <t>{calculo}{WP}{LeerTecla ANS}/gnuIS~s</t>
  </si>
  <si>
    <t>{Bifurcar MBVIEW}</t>
  </si>
  <si>
    <t>Multiplicadores:</t>
  </si>
  <si>
    <t>Simple</t>
  </si>
  <si>
    <t>Monetario</t>
  </si>
  <si>
    <t xml:space="preserve"> Abar</t>
  </si>
  <si>
    <t>~/rfrA26~/rfoE21..G38~/rfoA22..A25~/rfoA27~</t>
  </si>
  <si>
    <t>-------</t>
  </si>
  <si>
    <t>{Dejar TEXT1;==&gt;La curva LM mide la relación entre el PNB}</t>
  </si>
  <si>
    <t>DEMO2</t>
  </si>
  <si>
    <t>{DesactVent}{DesactMenu}/rfoA23..A25~/rfoA27..A29~/rfoA31..D33~/rfoE23..G27~/rfoE29..G29~/rfoE31..G36~/rfoE38..G38~{IR}A21~{DCHA 2}</t>
  </si>
  <si>
    <t>BP0=0</t>
  </si>
  <si>
    <t>{Dejar TEXT2;y el tipo de interés que prevalece cuando el}</t>
  </si>
  <si>
    <t>{Dejar TEXT1;==&gt;Para abrir la economía añadiremos el}</t>
  </si>
  <si>
    <t>{Dejar TEXT3;dinero demandado = dinero ofrecido.}</t>
  </si>
  <si>
    <t>{Dejar TEXT2;   comercio exterior. Las export. netas}</t>
  </si>
  <si>
    <t xml:space="preserve">   Interest Rate</t>
  </si>
  <si>
    <t>{Dejar TEXT4;Teclee &lt;ENTER&gt;.}{WP}{LeerTecla ANS}/rff2~E35..G35~</t>
  </si>
  <si>
    <t>{Dejar TEXT3;   dependen del nivel de Y.  Teclee}</t>
  </si>
  <si>
    <t xml:space="preserve">     Shocked</t>
  </si>
  <si>
    <t>{Dejar TEXT1;==&gt;La oferta de dinero es una variable pol.}</t>
  </si>
  <si>
    <t>{Dejar TEXT4;   &lt;ENTER&gt; para ver el gráfico.}</t>
  </si>
  <si>
    <t>{Dejar TEXT2;econ. exógena (aquí). La demanda de dinero}</t>
  </si>
  <si>
    <t>{WP}{LeerTecla ANS}/gnuNX~s</t>
  </si>
  <si>
    <t>Yscale</t>
  </si>
  <si>
    <t>IS1</t>
  </si>
  <si>
    <t>LM1</t>
  </si>
  <si>
    <t>BP1=0</t>
  </si>
  <si>
    <t>IS0</t>
  </si>
  <si>
    <t>LM0</t>
  </si>
  <si>
    <t>{Dejar TEXT3;depende de las necesidades para transaccio-}</t>
  </si>
  <si>
    <t>/rfrA27~/rfrE38..G38~/rff1~E29..G29~</t>
  </si>
  <si>
    <t>{Dejar TEXT4;nes y para fondos líquidos. Teclee &lt;ENTER&gt;.}</t>
  </si>
  <si>
    <t>{Dejar TEXT1;==&gt;La línea BP mide todos los puntos en donde}</t>
  </si>
  <si>
    <t>{WP}{LeerTecla ANS}{Dejar c;0,85}{Dejar Mbar;120}~/rfrE21..G38~/rfoE23..G25~/rfoE28..G29~/rfoE31..G34~/rfoE37..G37~/rfoE38..G38~/rfoA22..A25~</t>
  </si>
  <si>
    <t>{Dejar TEXT2;   BP=0.  Por encima, están los puntos con BP}</t>
  </si>
  <si>
    <t>{Dejar TEXT1;==&gt;Una expansión monetaria desplaza la curva}</t>
  </si>
  <si>
    <t>{Dejar TEXT3;   positiva. Por debajo, con una BP negativa.}</t>
  </si>
  <si>
    <t>{Dejar TEXT2;   LM. Mbar se ha incrementado de 100 a 120.}</t>
  </si>
  <si>
    <t>{Dejar TEXT4;   Pulse &lt;ENTER&gt; y lo verá.}</t>
  </si>
  <si>
    <t>{Dejar TEXT3;   Teclee &lt;ENTER&gt; para verlo gráficamente.}</t>
  </si>
  <si>
    <t>{WP}{LeerTecla ANS}/gnuBP~s</t>
  </si>
  <si>
    <t>{Vaciar TEXT4}~</t>
  </si>
  <si>
    <t>{Dejar CF;25}{Dejar TEXT1;==&gt;Cuanto más se internacionalizan los}</t>
  </si>
  <si>
    <t>{calculo}{WP}{LeerTecla ANS}/gnuLM~s</t>
  </si>
  <si>
    <t>{Dejar TEXT2;   mercados de capitales más se aplana la}</t>
  </si>
  <si>
    <t>{Dejar Mbar;100}{Dejar k;0,35}</t>
  </si>
  <si>
    <t>{Dejar TEXT3;   curva BP. Para gráfico, teclee &lt;ENTER&gt;.}</t>
  </si>
  <si>
    <t>{Dejar TEXT1;==&gt;Un cambio en el valor de k-- el parám. de}</t>
  </si>
  <si>
    <t>{Vaciar TEXT4}{calculo}{WP}{LeerTecla ANS}/gnuBP~s</t>
  </si>
  <si>
    <t>{Dejar TEXT2;  la sens. de la dem. de dinero al producto--}</t>
  </si>
  <si>
    <t>{Dejar Xbar;35}{Dejar CF;10}</t>
  </si>
  <si>
    <t>{Dejar TEXT3;  variará la pendiente de la curva LM, que ha}</t>
  </si>
  <si>
    <t>{Dejar TEXT1;==&gt;Al aumentar Xbar, desplaza las curvas XN,}</t>
  </si>
  <si>
    <t>{Dejar TEXT4;  aumentado de 0,3 a 0,35. Teclee &lt;ENTER&gt;.}</t>
  </si>
  <si>
    <t>{Dejar TEXT2;   BP e IS. Teclee &lt;ENTER&gt;.}</t>
  </si>
  <si>
    <t>{Vaciar TEXT3}{Vaciar TEXT4}</t>
  </si>
  <si>
    <t>{Dejar k;0,3}~/rfrA21..A27~/rfrE23..G36~/rff1~A31..D33~/rfoE28..G29~</t>
  </si>
  <si>
    <t>{DCHA}{ActivMenu}{DesactMenu}/rfrA23..A28~/rff2~E23..G25~/rfrE28..G34~{ActivVent}{DesactVent}{ActivMenu}{calculo}{IZDA}{DesactMenu}{LeerTecla ANS}/gnuNX~nuBP~nuIS~s</t>
  </si>
  <si>
    <t>{Dejar TEXT1;==&gt;Obviamente, los mercados de bienes y de}</t>
  </si>
  <si>
    <t>{Dejar Xbar;29,3}{Dejar m;0,07}</t>
  </si>
  <si>
    <t>{Dejar TEXT2;dinero deben estar en equilibrio.  Cuando}</t>
  </si>
  <si>
    <t>{Dejar TEXT1;==&gt;Al cambiar m cambian las curvas XN e IS.}</t>
  </si>
  <si>
    <t>{Dejar TEXT3;ponemos juntas las dos curvas, el equilibrio}</t>
  </si>
  <si>
    <t>{Dejar TEXT2;   Teclee &lt;ENTER&gt; para verlo gráficamente.}</t>
  </si>
  <si>
    <t>{Dejar TEXT4;está en el punto de cruce. Teclee &lt;ENTER&gt;.}</t>
  </si>
  <si>
    <t>{DCHA}{ActivMenu}{calculo}{IZDA}{WP}{LeerTecla ANS}/gnuNX~nuIS~s</t>
  </si>
  <si>
    <t>{calculo}{WP}{LeerTecla ANS}/gnuCROSS~s</t>
  </si>
  <si>
    <t>{Dejar m;0,05}{Dejar if_;5,2}{Dejar TEXT1;==&gt;Al cambiar i  cambia la curva de la balan-}</t>
  </si>
  <si>
    <t>{Dejar Gbar;100}~</t>
  </si>
  <si>
    <t>{Dejar TEXT2;   za de pagos. Teclee &lt;ENTER&gt; y lo verá.}</t>
  </si>
  <si>
    <t>{Dejar TEXT1;==&gt;Una expansión fiscal desplaza la curva IS}</t>
  </si>
  <si>
    <t>{ActivVent}{DesactVent}{DCHA}{ActivMenu}{calculo}{IZDA}{DesactMenu}{LeerTecla ANS}/gnuBP~s~</t>
  </si>
  <si>
    <t>{Dejar TEXT2; a la derecha aumentando el producto y el}</t>
  </si>
  <si>
    <t>{Dejar if_;4,2}/rfrA29~/rfrE26..G27~/rff1~A31..D33~/rfrE35..G36~{calculo}{IR}A165~{WP}{?}</t>
  </si>
  <si>
    <t>{Dejar TEXT3; tipo de interés. Gbar se incrementó en 20.}</t>
  </si>
  <si>
    <t>{IR}A21~{DCHA 2}</t>
  </si>
  <si>
    <t>{Dejar TEXT4; Vea el nuevo equilibrio tecleando &lt;ENTER&gt;.}</t>
  </si>
  <si>
    <t>{Dejar TEXT1;==&gt;Observe que las cifras de Y y de i, en}</t>
  </si>
  <si>
    <t>{Dejar TEXT2;   la tabla de arriba, corresponden a las}</t>
  </si>
  <si>
    <t>{Dejar Gbar;80}{Dejar Mbar;130}~</t>
  </si>
  <si>
    <t>{Dejar TEXT3;   que puede leer directamente en el gráfi-}</t>
  </si>
  <si>
    <t>{Dejar TEXT4;   co siguiente. Pulse &lt;ENTER&gt;, por favor.}</t>
  </si>
  <si>
    <t>{Dejar TEXT2;LM a la derecha, creciendo el producto y dis-}</t>
  </si>
  <si>
    <t>{WP}{LeerTecla ANS}/gnuBPCROSS~s</t>
  </si>
  <si>
    <t>{Dejar TEXT3;minuyendo el tipo de interés. Mbar creció en}</t>
  </si>
  <si>
    <t>{Dejar Mbar;100}{Vaciar A35..A38}</t>
  </si>
  <si>
    <t>{Dejar TEXT4;30. Teclee &lt;ENTER&gt; y verá el nuevo equilibrio.}</t>
  </si>
  <si>
    <t>{Calculo}{Bifurcar MBMODE}</t>
  </si>
  <si>
    <t>{Dejar TEXT1;==&gt;La expansión fiscal y monetaria refuerza}</t>
  </si>
  <si>
    <t>{Dejar TEXT2;la expansión del producto, con efectos opues-}</t>
  </si>
  <si>
    <t>{Dejar TEXT3;tos sobre el tipo de interés. Gbar creció en}</t>
  </si>
  <si>
    <t>...Choose a menu heading...</t>
  </si>
  <si>
    <t>{Dejar TEXT4;20 y Mbar en 30.  Teclee &lt;ENTER&gt;.}</t>
  </si>
  <si>
    <t>% de Desviación Absoluta Variables</t>
  </si>
  <si>
    <t>{Dejar k;0,2}{Dejar c;0,7}{Dejar Mbar;100}~</t>
  </si>
  <si>
    <t>(en forma decimal)</t>
  </si>
  <si>
    <t>{Dejar TEXT1;==&gt;Un cambio en los supuestos valores de los}</t>
  </si>
  <si>
    <t>{Dejar TEXT2; parámetros puede combinar expansiones mone-}</t>
  </si>
  <si>
    <t>Rangos Parámetros:</t>
  </si>
  <si>
    <t>De:</t>
  </si>
  <si>
    <t>A:</t>
  </si>
  <si>
    <t>{Dejar TEXT3; tarias y fiscales, que resulten en un valor}</t>
  </si>
  <si>
    <t>PMAC (c)</t>
  </si>
  <si>
    <t>{Dejar TEXT4; de equilibrio diferente. Teclee &lt;ENTER&gt;.}</t>
  </si>
  <si>
    <t>Impuesto Marginal (t)</t>
  </si>
  <si>
    <t>Sens. Inversión a i (b)</t>
  </si>
  <si>
    <t>{Home}{Dejar Gbar;80}{Dejar K;0,3}{Dejar c;0,85}{Dejar Mbar;100}{Vaciar TEXT4}{Vaciar TEXT3}{Vaciar TEXT2}{Vaciar TEXT1}</t>
  </si>
  <si>
    <t>Sens. Demanda $ a Y (k):</t>
  </si>
  <si>
    <t>{calculo}{Bifurcar MBMODE}</t>
  </si>
  <si>
    <t>Sens. Demanda $ a i (h):</t>
  </si>
  <si>
    <t>Prop. Marg. a Import. (m)</t>
  </si>
  <si>
    <t>PA</t>
  </si>
  <si>
    <t>{ActivMenu}{DesactMenu}</t>
  </si>
  <si>
    <t>Sens. BP a i  (FC)</t>
  </si>
  <si>
    <t>{Volver}</t>
  </si>
  <si>
    <t>INTERACT</t>
  </si>
  <si>
    <t>Alterar</t>
  </si>
  <si>
    <t>Gráfico</t>
  </si>
  <si>
    <t>Base</t>
  </si>
  <si>
    <t>Ejerc.</t>
  </si>
  <si>
    <t>Solución</t>
  </si>
  <si>
    <t>Retorno</t>
  </si>
  <si>
    <t>{WindowsOff}{PanelOff}/cG24..G28~F24~/ruF24..F28~</t>
  </si>
  <si>
    <t>Cambiar parámetros o variables</t>
  </si>
  <si>
    <t>Ver el gráfico de las curvas IS y LM y el diagrama IS/LM</t>
  </si>
  <si>
    <t>Restaurar todos los parámetros y variable iniciales</t>
  </si>
  <si>
    <t>Preguntas para el aprendizaje directa</t>
  </si>
  <si>
    <t>Solución para el resto de las variables endógenas</t>
  </si>
  <si>
    <t>Elegir el modo de uso del modelo IS/LM</t>
  </si>
  <si>
    <t>/cG31..G36~F31~/ruF31..F36~{Calc}</t>
  </si>
  <si>
    <t>MBCHANGE,MBVIEW,MBRESET,MBQUESTIONS</t>
  </si>
  <si>
    <t>{MenuBifurcar CHANGE}</t>
  </si>
  <si>
    <t>{SI D22=4}{MenuBifurcar VIEW}</t>
  </si>
  <si>
    <t>{Bifurcar RESET}</t>
  </si>
  <si>
    <t>{SI D22=4}{IR}TEXT5~{ActivVent}{DesactVent}{MenuBifurcar QUESTIONS}</t>
  </si>
  <si>
    <t>{IR}A183~{WP}</t>
  </si>
  <si>
    <t>{Home}{Bifurcar MBMODE}</t>
  </si>
  <si>
    <t>{SI D22=6}{MenuBifurcar VIEW2}</t>
  </si>
  <si>
    <t>{SI D22=6}{IR}TEXT6~{ActivVent}{DesactVent}{MenuBifurcar QUESTIONS}</t>
  </si>
  <si>
    <t>{MenuBifurcar QUESTIONS1}</t>
  </si>
  <si>
    <t>{DesactVent}{IR}A21~{IR}A30~{WP}{Bifurcar MBINTERACT}</t>
  </si>
  <si>
    <t>{Bifurcar QUES2}</t>
  </si>
  <si>
    <t>Teclee &lt;ENTER&gt; para volver al menú anterior...</t>
  </si>
  <si>
    <t xml:space="preserve">  ***   Preguntas/Ejercicios  ***</t>
  </si>
  <si>
    <t xml:space="preserve"> 1) ¿Qué le sucede a la pendiente de la curva IS cuando el Parlamento</t>
  </si>
  <si>
    <t>RESET</t>
  </si>
  <si>
    <t>{Indicar ESPERAR}/hgbn{ActivMenu}{DesactMenu}/cG23..G29~F23~/rdF23..F29~</t>
  </si>
  <si>
    <t xml:space="preserve">    cambia la tasa impositiva (t) de 0,25 (25%) a 0,20 (20%)?</t>
  </si>
  <si>
    <t>/cG31..G38~F31~/rdF31..F38~{Indicar}{ActivMenu}{Calculo}{DesactMenu}/hgbs</t>
  </si>
  <si>
    <t>{IR}A30~{WP}{MenuBifurcar INTERACT}</t>
  </si>
  <si>
    <t xml:space="preserve"> 2) ¿Qué le sucede a la curva LM cuando el nivel de precios (Pbar)</t>
  </si>
  <si>
    <t xml:space="preserve">    se incrementa de 1,0 a 1,1:</t>
  </si>
  <si>
    <t xml:space="preserve">             a. suponiendo fija la oferta monetaria (Mbar)?</t>
  </si>
  <si>
    <t>CHANGE</t>
  </si>
  <si>
    <t>Parámetros</t>
  </si>
  <si>
    <t>Variables</t>
  </si>
  <si>
    <t xml:space="preserve">             b. suponiendo que la oferta monetaria sube un 10%?</t>
  </si>
  <si>
    <t>Cambiar los valores de los parámetros</t>
  </si>
  <si>
    <t>Cambiar el juego de variables</t>
  </si>
  <si>
    <t xml:space="preserve">Volver al menú interactivo primario  </t>
  </si>
  <si>
    <t>MBPARAM,MBVARI</t>
  </si>
  <si>
    <t>{SI D22=4}{IR}B21~{PA}{MenuBifurcar PARAM}</t>
  </si>
  <si>
    <t>{SI D22=4}{IR}B21~{PA}{MenuBifurcar VARI}</t>
  </si>
  <si>
    <t>{IR}A30~{WP}{Bifurcar MBINTERACT}</t>
  </si>
  <si>
    <t xml:space="preserve"> 3) Usando IS y LM, demuestre que un incremento en el gasto del go-</t>
  </si>
  <si>
    <t>MBPARAM2,MBVARI2</t>
  </si>
  <si>
    <t>{SI D22=6}{IR}B21~{PA}{MenuBifurcar PARAM2}</t>
  </si>
  <si>
    <t>{SI D22=6}{IR}B21~{PA}{MenuBifurcar VARI2}</t>
  </si>
  <si>
    <t xml:space="preserve">    bierno (Gbar) desplaza hacia afuera la inversión.</t>
  </si>
  <si>
    <t>{IR}A30~{PA}{Bifurcar MBCHANGE}</t>
  </si>
  <si>
    <t xml:space="preserve"> 4) Calcule el impacto de un incremento de 10 del gasto del gobier-</t>
  </si>
  <si>
    <t xml:space="preserve">    no en el PNB de equilibrio. Calcule el efecto de tal incremento </t>
  </si>
  <si>
    <t>PARAM</t>
  </si>
  <si>
    <t xml:space="preserve">    en los ingresos del gobierno y en el déficit público.</t>
  </si>
  <si>
    <t>Cambiar el tipo impositivo marginal</t>
  </si>
  <si>
    <t>Cambiar el coeficiente de sensibilidad de la inversión al interés</t>
  </si>
  <si>
    <t>{IR}A30~{PA}{Calculo}{MenuBifurcar CHANGE}</t>
  </si>
  <si>
    <t xml:space="preserve"> 5) ¿Qué pasa si un aumento de 10 en el gasto del gobierno se com-</t>
  </si>
  <si>
    <t>{Bifurcar MBPARAM}</t>
  </si>
  <si>
    <t xml:space="preserve">    pensa por una bajada en transferencias (TRbar) de 10?¿Por qué?</t>
  </si>
  <si>
    <t>cDO</t>
  </si>
  <si>
    <t>{DesactMenu}{DesactVent}{LeerNumero "Entre un valor para  c (0,6 &lt; c &lt; 0,96): ";c}~</t>
  </si>
  <si>
    <t xml:space="preserve"> 1) Suponga que m crece de 0,05 a 0,06.  ¿En el equilibrio IS-LM,</t>
  </si>
  <si>
    <t>{SI c&gt;=cTOLER1#Y#c&lt;=cTOLER2}{Bifurcar CLEAR1}</t>
  </si>
  <si>
    <t xml:space="preserve">    qué sucede en la balanza de pagos? Encuentre una vía para res-</t>
  </si>
  <si>
    <t>{Bip 1}{Bip 4}{IR}TEXT1~==&gt;El valor introducido está fuera del rango~</t>
  </si>
  <si>
    <t xml:space="preserve">    tablecer el equilibrio de la Balanza de Pagos utilizando la </t>
  </si>
  <si>
    <t>{IR}TEXT2~   razonable. Entre otro valor para c.~</t>
  </si>
  <si>
    <t xml:space="preserve">    política monetaria.</t>
  </si>
  <si>
    <t>{IR}TEXT4~{ActivVent}{ActivMenu}{Bifurcar cDO}</t>
  </si>
  <si>
    <t xml:space="preserve"> 2) Repita el ejercicio 1) con FC = 5 en lugar de 10. ¿Porqué es ne-</t>
  </si>
  <si>
    <t xml:space="preserve">    cesaria una contracción monetaria mayor para hacer BP = 0?</t>
  </si>
  <si>
    <t>tDO</t>
  </si>
  <si>
    <t>{DesactMenu}{DesactVent}{LeerNumero "Entre un valor para  t (0,15 &lt; t &lt; 0,35): ";t}~</t>
  </si>
  <si>
    <t>{SI t&gt;=tTOLER1#Y#t&lt;=tTOLER2}{Bifurcar CLEAR1}</t>
  </si>
  <si>
    <t xml:space="preserve"> 3) Demuestre que las políticas fiscales y monetarias son menos efec-</t>
  </si>
  <si>
    <t xml:space="preserve">    tivas cuanto más abierta a las importaciones está la economía.</t>
  </si>
  <si>
    <t>{IR}TEXT2~   razonable. Entre otro valor para t.~</t>
  </si>
  <si>
    <t>{IR}TEXT4~{ActivVent}{ActivMenu}{Bifurcar tDO}</t>
  </si>
  <si>
    <t xml:space="preserve"> 4) ¿Puede lograr un equilibrio de la balanza de pagos con la polí-</t>
  </si>
  <si>
    <t xml:space="preserve">    tica fiscal? Explique cómo hacerlo o por qué no es posible. </t>
  </si>
  <si>
    <t>bDO</t>
  </si>
  <si>
    <t>{DesactMenu}{DesactVent}{LeerNumero "Entre un valor para  b (8 &lt; b &lt; 16): ";b}~</t>
  </si>
  <si>
    <t xml:space="preserve">    ¿Está sorprendido de su respuesta?</t>
  </si>
  <si>
    <t>{SI b&gt;=bTOLER1#Y#b&lt;=bTOLER2}{Bifurcar CLEAR1}</t>
  </si>
  <si>
    <t>{IR}TEXT2~   razonable. Entre otro valor para b.~</t>
  </si>
  <si>
    <t>{IR}TEXT4~{ActivVent}{ActivMenu}{Bifurcar bDO}</t>
  </si>
  <si>
    <t>kDO</t>
  </si>
  <si>
    <t>{DesactMenu}{DesactVent}{LeerNumero "Entre un valor para  k (0,15 &lt; k &lt; 0,45): ";k}~</t>
  </si>
  <si>
    <t>{SI k&gt;=kTOLER1#Y#k&lt;=kTOLER2}{Bifurcar CLEAR1}</t>
  </si>
  <si>
    <t>{IR}TEXT2~   razonable. Entre otro valor para k.~</t>
  </si>
  <si>
    <t xml:space="preserve">  LM0</t>
  </si>
  <si>
    <t>{IR}TEXT4~{ActivVent}{ActivMenu}{Bifurcar kDO}</t>
  </si>
  <si>
    <t xml:space="preserve">  LM1</t>
  </si>
  <si>
    <t>hDO</t>
  </si>
  <si>
    <t>{DesactMenu}{DesactVent}{LeerNumero "Entre un valor para  h (1 &lt; h &lt; 50): ";h}~</t>
  </si>
  <si>
    <t>{SI h&gt;=hTOLER1#Y#h&lt;=hTOLER2}{Bifurcar CLEAR1}</t>
  </si>
  <si>
    <t xml:space="preserve"> BP0</t>
  </si>
  <si>
    <t xml:space="preserve"> BP1</t>
  </si>
  <si>
    <t>{IR}TEXT2~   razonable. Entre otro valor para h.~</t>
  </si>
  <si>
    <t>{IR}TEXT4~{ActivVent}{ActivMenu}{Bifurcar hDO}</t>
  </si>
  <si>
    <t>mDO</t>
  </si>
  <si>
    <t>{DesactMenu}{DesactVent}{LeerNumero "Entre un valor para  m (0,01 &lt; m &lt; 0,1): ";m}~</t>
  </si>
  <si>
    <t>{SI m&gt;=mTOLER1#Y#m&lt;=mTOLER2}{Bifurcar CLEAR1}</t>
  </si>
  <si>
    <t>{IR}TEXT2~   razonable. Entre otro valor para m.~</t>
  </si>
  <si>
    <t>{IR}TEXT4~{ActivVent}{ActivMenu}{Bifurcar mDO}</t>
  </si>
  <si>
    <t xml:space="preserve">     XN0</t>
  </si>
  <si>
    <t>CFDO</t>
  </si>
  <si>
    <t>{DesactMenu}{DesactVent}{LeerNumero "Entre un valor para  FC (2 &lt; FC &lt; 30): ";FC}~</t>
  </si>
  <si>
    <t>{SI CF&gt;=CFTOLER1#Y#CF&lt;=CFTOLER2}{Bifurcar CLEAR1}</t>
  </si>
  <si>
    <t xml:space="preserve">  IS0</t>
  </si>
  <si>
    <t xml:space="preserve">     XN1</t>
  </si>
  <si>
    <t xml:space="preserve">  IS1</t>
  </si>
  <si>
    <t>{IR}T XT2~   razonable. Entre otro valor para FC.~</t>
  </si>
  <si>
    <t>{IR}TEXT4~{ActivVent}{ActivMenu}{Bifurcar CFDO}</t>
  </si>
  <si>
    <t>CLEAR1</t>
  </si>
  <si>
    <t>{DesactVent}{Vaciar TEXT1}{Vaciar TEXT2}{Vaciar TEXT3}~</t>
  </si>
  <si>
    <t>{WP}</t>
  </si>
  <si>
    <t>MBDONE1</t>
  </si>
  <si>
    <t>{IR}A30~{PA}{MenuBifurcar DONE1}</t>
  </si>
  <si>
    <t>Pulse &lt;ENTER&gt; para seguir...</t>
  </si>
  <si>
    <t>{Indicar}{ActivMenu}{Calculo}{DesactMenu}{Bifurcar MBINTERACT}</t>
  </si>
  <si>
    <t xml:space="preserve">              Ahora, combinaremos las tres curvas: IS, LM, y BP.  </t>
  </si>
  <si>
    <t>DONE1</t>
  </si>
  <si>
    <t>Bastante</t>
  </si>
  <si>
    <t>Más</t>
  </si>
  <si>
    <t xml:space="preserve">         Observe que las tres líneas se cruzan en el mismo punto. Un</t>
  </si>
  <si>
    <t>No cambiar más parámetros--volver al menú interactivo primario</t>
  </si>
  <si>
    <t>Continuar cambiando parámetros</t>
  </si>
  <si>
    <t>Cambiar los valores de las variables</t>
  </si>
  <si>
    <t xml:space="preserve">         incremento en la oferta del dinero desplazará la curva LM.</t>
  </si>
  <si>
    <t>{ActivMenu}{Calculo}{DesactMenu}{IR}A30~{WP}{Bifurcar MBINTERACT}</t>
  </si>
  <si>
    <t>{SI D22=4}{MenuBifurcar PARAM}</t>
  </si>
  <si>
    <t>{SI D22=4}{MenuBifurcar VARI}</t>
  </si>
  <si>
    <t xml:space="preserve">         El nuevo equilibrio IS/LM corresponde a un menor tipo de</t>
  </si>
  <si>
    <t>{SI D22=6}{MenuBifurcar PARAM2}</t>
  </si>
  <si>
    <t>{SI D22=6}{MenuBifurcar VARI2}</t>
  </si>
  <si>
    <t xml:space="preserve">         interés y un mayor Y. Pero observe que la balanza de pagos</t>
  </si>
  <si>
    <t>{IR}A30~{PA}{Bifurcar MBMODE}</t>
  </si>
  <si>
    <t xml:space="preserve">         está, ahora, en déficit; o sea, la intersección de IS y de LM </t>
  </si>
  <si>
    <t xml:space="preserve">         está por debajo de la curva BP.</t>
  </si>
  <si>
    <t>VARI</t>
  </si>
  <si>
    <t xml:space="preserve">            Con tipos de cambio fijos, el país está perdiendo divisas,</t>
  </si>
  <si>
    <t>Cambiar la oferta de dinero</t>
  </si>
  <si>
    <t xml:space="preserve">         y, como resultado, la oferta de dinero caerá al final a su</t>
  </si>
  <si>
    <t xml:space="preserve">         nivel de origen.</t>
  </si>
  <si>
    <t>{Bifurcar MBVARI}</t>
  </si>
  <si>
    <t xml:space="preserve">            Con tipos de cambio flexibles, éstos se ajustarán hasta</t>
  </si>
  <si>
    <t xml:space="preserve">         restablecer el equilibrio del cambio exterior.</t>
  </si>
  <si>
    <t>CbarDO</t>
  </si>
  <si>
    <t>{DesactMenu}{DesactVent}{LeerNumero "Entre el CAMBIO TOTAL en el valor base de Cbar (+/- 20): ";CbarX}~{Dejar Cbar;Cbarx+Cbar0}</t>
  </si>
  <si>
    <t>{SI @Abs(Cbar0-Cbar)&lt;=Cbar0*(VARTOL)}{Bifurcar CLEAR2}</t>
  </si>
  <si>
    <t>{IR}TEXT2~   razonable. Entre otro valor para Cbar.~</t>
  </si>
  <si>
    <t>{IR}TEXT4~{ActivVent}{ActivMenu}{Bifurcar CbarDO}</t>
  </si>
  <si>
    <t>IbarDO</t>
  </si>
  <si>
    <t>{DesactMenu}{DesactVent}{LeerNumero "Entre el CAMBIO TOTAL en el valor base de Ibar (+/- 50): ";IbarX}~{Dejar Ibar;Ibarx+Ibar0}</t>
  </si>
  <si>
    <t>{SI @Abs(Ibar0-Ibar)&lt;=Ibar0*(VARTOL)}{Bifurcar CLEAR2}</t>
  </si>
  <si>
    <t>{IR}TEXT2~   razonable. Entre otro valor para Ibar.~</t>
  </si>
  <si>
    <t>{IR}TEXT4~{ActivVent}{ActivMenu}{Bifurcar IbarDO}</t>
  </si>
  <si>
    <t>GbarDO</t>
  </si>
  <si>
    <t>{DesactMenu}{DesactVent}{LeerNumero "Entre el CAMBIO TOTAL en el valor base de Gbar (+/- 40): ";GbarX}~{Dejar Gbar;Gbarx+Gbar0}</t>
  </si>
  <si>
    <t>{SI @Abs(Gbar0-Gbar)&lt;=Gbar0*(VARTOL)}{Bifurcar CLEAR2}</t>
  </si>
  <si>
    <t xml:space="preserve">       Soluciones para el Equilibrio IS-LM</t>
  </si>
  <si>
    <t xml:space="preserve"> Corriente</t>
  </si>
  <si>
    <t xml:space="preserve"> Base</t>
  </si>
  <si>
    <t>{IR}TEXT2~   razonable. Entre otro valor para Gbar.~</t>
  </si>
  <si>
    <t>{IR}TEXT4~{ActivVent}{ActivMenu}{Bifurcar GbarDO}</t>
  </si>
  <si>
    <t>TRbarDO</t>
  </si>
  <si>
    <t>{DesactMenu}{DesactVent}{LeerNumero "Entre el CAMBIO TOTAL en el valor base de TRbar (+/- 25): ";TRbarX}~{Dejar TRbar;TRbarx+TRbar0}</t>
  </si>
  <si>
    <t>{SI @Abs(TRbar0-Trbar)&lt;=TRbar0*(VARTOL)}{Bifurcar CLEAR2}</t>
  </si>
  <si>
    <t>{IR}TEXT2~   razonable. Entre otro valor para TRbar.~</t>
  </si>
  <si>
    <t>{IR}TEXT4~{ActivVent}{ActivMenu}{Bifurcar TRbarDO}</t>
  </si>
  <si>
    <t>Por favor, espere...</t>
  </si>
  <si>
    <t>MbarDO</t>
  </si>
  <si>
    <t>{DesactMenu}{DesactVent}{LeerNumero "Entre el CAMBIO TOTAL en el valor base de Mbar (+/- 50): ";MbarX}~{Dejar Mbar;Mbarx+Mbar0}</t>
  </si>
  <si>
    <t>{SI @Abs(Mbar0-Mbar)&lt;=Mbar0*(VARTOL)}{Bifurcar CLEAR2}</t>
  </si>
  <si>
    <t>{IR}TEXT2~   razonable. Entre otro valor para Mbar.~</t>
  </si>
  <si>
    <t>{IR}TEXT4~{ActivVent}{ActivMenu}{Bifurcar MbarDO}</t>
  </si>
  <si>
    <t>PbarDO</t>
  </si>
  <si>
    <t>{DesactMenu}{DesactVent}{LeerNumero "Entre el CAMBIO TOTAL en el valor base de Pbar (+/- 0,5): ";PbarX}~{Dejar Pbar;Pbarx+Pbar0}</t>
  </si>
  <si>
    <t>{SI @Abs(Pbar0-Pbar)&lt;=Pbar0*(VARTOL)}{Bifurcar CLEAR2}</t>
  </si>
  <si>
    <t>{IR}TEXT2~   razonable. Entre otro valor para Pbar.~</t>
  </si>
  <si>
    <t>{IR}TEXT4~{ActivVent}{ActivMenu}{Bifurcar PbarDO}</t>
  </si>
  <si>
    <t>XbarDO</t>
  </si>
  <si>
    <t>{DesactMenu}{DesactVent}{LeerNumero "Entre el CAMBIO TOTAL en el valor base de Xbar (+/- 11): ";XbarX}~{Dejar Xbar;Xbarx+Xbar0}</t>
  </si>
  <si>
    <t>{SI @Abs(Xbar0-Xbar)&lt;=Xbar0*(VARTOL)}{Bifurcar CLEAR2}</t>
  </si>
  <si>
    <t>{IR}TEXT2~   razonable. Entre otro valor para Xbar.~</t>
  </si>
  <si>
    <t>{IR}TEXT4~{ActivVent}{ActivMenu}{Bifurcar XbarDO}</t>
  </si>
  <si>
    <t>i DO</t>
  </si>
  <si>
    <t>{DesactMenu}{DesactVent}{LeerNumero "Entre el CAMBIO TOTAL en el valor base de i  (+/- 2): ";ifX}~{Dejar if_;ifX+if0}</t>
  </si>
  <si>
    <t>{SI @Abs(if0-if_)&lt;=if0*(VARTOL)}{Bifurcar CLEAR2}</t>
  </si>
  <si>
    <t xml:space="preserve">   En el capítulo 4 el modelo simple del capítulo 3 se amplía para in-</t>
  </si>
  <si>
    <t>{IR}TEXT2~   razonable. Entre otro valor para i .~</t>
  </si>
  <si>
    <t xml:space="preserve">cluir la interrelación de los mercados de dinero y de bienes. El tipo de </t>
  </si>
  <si>
    <t>{IR}TEXT4~{ActivVent}{ActivMenu}{Bifurcar ifDO}</t>
  </si>
  <si>
    <t xml:space="preserve">interés (i), junto con la renta (Y), es ahora endógeno. El modelo de la </t>
  </si>
  <si>
    <t>interacción parte de las curvas IS y LM: IS da todas los posibles pares</t>
  </si>
  <si>
    <t>CLEAR2</t>
  </si>
  <si>
    <t>i e Y en el equilibrio del mercado de bienes; LM da tales combinaciones</t>
  </si>
  <si>
    <t>en el mercado monetario. La intersección de estas dos curvas da el equi-</t>
  </si>
  <si>
    <t>MBDONE2</t>
  </si>
  <si>
    <t>{IR}A30~{ActivMenu}{DesactMenu}{MenuBifurcar DONE2}</t>
  </si>
  <si>
    <t xml:space="preserve">librio en ambos mercados para un par único de valores de i e Y. </t>
  </si>
  <si>
    <t xml:space="preserve">   La estructura IS/LM se usa en el capítulo 5 para mostrar como actúa</t>
  </si>
  <si>
    <t>la política económica. Vd. verá el efecto "desplazamiento" de la expan-</t>
  </si>
  <si>
    <t>DONE2</t>
  </si>
  <si>
    <t xml:space="preserve">sión fiscal y podrá compensar este efecto estableciendo una política </t>
  </si>
  <si>
    <t>monetaria apropiada.</t>
  </si>
  <si>
    <t>{Indicar}{ActivMenu}{Calculo}{IR}A30~{ActivMenu}{DesactMenu}{ActivVent}{DesactVent}{MenuBifurcar INTERACT}</t>
  </si>
  <si>
    <t xml:space="preserve">   DEMO muestra cómo están construidos los modelos y cómo el cambio de </t>
  </si>
  <si>
    <t>{SI D22=6}{MenuBifurcar PARAM}</t>
  </si>
  <si>
    <t>parámetros y variables mueve las curvas y altera el equilibrio. Mire el</t>
  </si>
  <si>
    <t>pie de la pantalla y verá las explicaciones. El modo INTERACTIVO le per-</t>
  </si>
  <si>
    <t>mite hacer sus propios cambios. El modo ABIERTO le proporciona el com-</t>
  </si>
  <si>
    <t>VIEW</t>
  </si>
  <si>
    <t>pleto control de la hoja de cálculo. Los ejercicios en el modo interac-</t>
  </si>
  <si>
    <t xml:space="preserve">Observar el diagrama IS/LM </t>
  </si>
  <si>
    <t>Observar la curva IS</t>
  </si>
  <si>
    <t>Observar la curva LM</t>
  </si>
  <si>
    <t>tivo le ayudarán y guiarán.</t>
  </si>
  <si>
    <t>/gnuCROSS~s{ActivVent}{DesactVent}{ActivMenu}{DesactMenu}{Bifurcar MBVIEW}</t>
  </si>
  <si>
    <t>/gnuIS~s{ActivVent}{DesactVent}{ActivMenu}{DesactMenu}{Bifurcar MBVIEW}</t>
  </si>
  <si>
    <t>/gnuLM~s{ActivVent}{DesactVent}{ActivMenu}{DesactMenu}{Bifurcar MBVIEW}</t>
  </si>
  <si>
    <t>TOLER</t>
  </si>
  <si>
    <t>Cambiar el valor del intérvalo del rango de aceptación de los parámetros</t>
  </si>
  <si>
    <t>Cambiar el porcentaje de desviación aboluto para valores de variables</t>
  </si>
  <si>
    <t>Dejar esta macro y volver al modo Abierto</t>
  </si>
  <si>
    <t>{IR}cTOLER1~{?}~{IR}A82~</t>
  </si>
  <si>
    <t>{IR}VARTOL~{?}~{IR}A87~{MenuBifurcar TOLER}</t>
  </si>
  <si>
    <t>{IR}A21~{IR}F29~{DesactMenu}</t>
  </si>
  <si>
    <t>MBDONETOL</t>
  </si>
  <si>
    <t>{MenuBifurcar DONETOL}</t>
  </si>
  <si>
    <t>{Bifurcar MBTOLER}</t>
  </si>
  <si>
    <t>DONETOL</t>
  </si>
  <si>
    <t>{IR}cTOLER1~{?}~{MenuBifurcar DONETOL}</t>
  </si>
  <si>
    <t>{DesactMenu}{IR}A21~{IR}F29~{ActivMenu}{DesactMenu}</t>
  </si>
  <si>
    <t>{IR}VARTOL~{?}~{MenuBifurcar TOLER}</t>
  </si>
  <si>
    <t>{Bifurcar MBDONETOL}</t>
  </si>
  <si>
    <t>i *</t>
  </si>
  <si>
    <t>riores (i e i* ).</t>
  </si>
  <si>
    <t>------------------------------------------</t>
  </si>
  <si>
    <t>-------------------------------------------</t>
  </si>
  <si>
    <t>-----------------------------------------</t>
  </si>
  <si>
    <t>XN1</t>
  </si>
  <si>
    <t>XN0</t>
  </si>
  <si>
    <t>Consumo         C = Cbar + c*[(1 - t)*Y + TRbar]</t>
  </si>
  <si>
    <t>Identidad       DA = C + I + G + XN</t>
  </si>
  <si>
    <t>Curva LM        Mbar/Pbar = k*Y - h*i</t>
  </si>
  <si>
    <t>Gasto Públ.     G = Variable Pol. Econ. (Gbar)</t>
  </si>
  <si>
    <t>Identidad         DA = C + I + G + XN</t>
  </si>
  <si>
    <t>Mtro. Luis Eduardo Ruiz Rojas</t>
  </si>
  <si>
    <t>riores (i e i * ).</t>
  </si>
  <si>
    <t>Superávit Presupuestario:</t>
  </si>
  <si>
    <t>Consumo            C = Cbar + c*[(1 - t)*Y + TRbar]</t>
  </si>
  <si>
    <t>Inversión          I = Ibar - b*i</t>
  </si>
  <si>
    <t>XN:</t>
  </si>
  <si>
    <t>G:</t>
  </si>
  <si>
    <t>I:</t>
  </si>
  <si>
    <t>C:</t>
  </si>
  <si>
    <t>DA:</t>
  </si>
  <si>
    <t>Curva IS       Y = (Abar - b*i)/[1 - c*(1 - t)]</t>
  </si>
  <si>
    <t>Curva LM       Mbar/Pbar = k*Y - h*i</t>
  </si>
  <si>
    <t>Gasto Públ.    G = Variable Pol. Econ.  (Gbar)</t>
  </si>
  <si>
    <t>Inversión      I = Ibar - b*i</t>
  </si>
  <si>
    <t>Consumo        C = Cbar + c*[(1 - t)*Y + TRbar]</t>
  </si>
  <si>
    <t>Identidad     DA = C + I + G</t>
  </si>
  <si>
    <t>Identidad      DA = C + I + G + XN</t>
  </si>
  <si>
    <t>Inversión       I = Ibar - b*i</t>
  </si>
  <si>
    <t>Export.Netas   XN = Xbar - m*Y</t>
  </si>
  <si>
    <t>Bal. de Pagos  BP = XN + FC*(i - i *)</t>
  </si>
  <si>
    <t>Curva IS       Y = (Abar - b*i)/[1 - c*(1 - t)+m]</t>
  </si>
  <si>
    <t>Inversión        I = Ibar - b*i</t>
  </si>
  <si>
    <t>Curva IS         Y = (Abar - b*i)/[1 - c*(1 - t)+m]</t>
  </si>
  <si>
    <t>C1</t>
  </si>
  <si>
    <t>I1</t>
  </si>
  <si>
    <t>Mbar1/Pbar1</t>
  </si>
  <si>
    <t>L1</t>
  </si>
  <si>
    <t>C0</t>
  </si>
  <si>
    <t>I0</t>
  </si>
  <si>
    <t>Mbar0/Pbar0</t>
  </si>
  <si>
    <t>L0</t>
  </si>
  <si>
    <t>I-scale</t>
  </si>
  <si>
    <t>L-scale</t>
  </si>
  <si>
    <t>Xbar1</t>
  </si>
  <si>
    <t>Imp1</t>
  </si>
  <si>
    <t>Xbar0</t>
  </si>
  <si>
    <t>Imp0</t>
  </si>
  <si>
    <t>Export.Netas      XN = Exp - Imp = Xbar - m*Y</t>
  </si>
  <si>
    <t>Gasto Públ.        G = Gbar (Variable Política Económica)</t>
  </si>
  <si>
    <t>Gasto Públ.      G = Gbar (Variable Política Económica)</t>
  </si>
  <si>
    <t>Export.Netas    XN = Exp - Imp = Xbar - m*Y</t>
  </si>
  <si>
    <t>Economía Cerrada</t>
  </si>
  <si>
    <t>Economía Abierta</t>
  </si>
  <si>
    <t>Corriente</t>
  </si>
  <si>
    <t>Consumo          C = Cbar + c(1 - t)*Y + c*Trbar</t>
  </si>
  <si>
    <t>Bal. de Pagos   BP = XN + FC*(i - i *) ; si BP=0  -&gt;  i = [(m*Y)/FC]+i*</t>
  </si>
  <si>
    <t>MODELO IS/LM INTERNACIONAL</t>
  </si>
  <si>
    <t>odiseo62@yahoo.com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</si>
</sst>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_)"/>
    <numFmt numFmtId="174" formatCode="0.00_)"/>
    <numFmt numFmtId="175" formatCode="0_)"/>
    <numFmt numFmtId="176" formatCode="0.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4">
    <font>
      <sz val="10"/>
      <name val="Courier"/>
      <family val="0"/>
    </font>
    <font>
      <sz val="10"/>
      <name val="Arial"/>
      <family val="0"/>
    </font>
    <font>
      <sz val="8"/>
      <color indexed="12"/>
      <name val="Courier"/>
      <family val="3"/>
    </font>
    <font>
      <sz val="8"/>
      <name val="Courier"/>
      <family val="3"/>
    </font>
    <font>
      <sz val="8"/>
      <color indexed="57"/>
      <name val="Courier"/>
      <family val="3"/>
    </font>
    <font>
      <sz val="8"/>
      <color indexed="10"/>
      <name val="Courier"/>
      <family val="3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.55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3"/>
      <name val="Courier"/>
      <family val="3"/>
    </font>
    <font>
      <sz val="8"/>
      <color indexed="9"/>
      <name val="Courier"/>
      <family val="3"/>
    </font>
    <font>
      <sz val="8"/>
      <color indexed="36"/>
      <name val="Courier"/>
      <family val="3"/>
    </font>
    <font>
      <sz val="10"/>
      <name val="Tahoma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24997000396251678"/>
      <name val="Courier"/>
      <family val="3"/>
    </font>
    <font>
      <sz val="8"/>
      <color theme="0"/>
      <name val="Courier"/>
      <family val="3"/>
    </font>
    <font>
      <sz val="8"/>
      <color rgb="FF0000FF"/>
      <name val="Courier"/>
      <family val="3"/>
    </font>
    <font>
      <sz val="8"/>
      <color rgb="FF7030A0"/>
      <name val="Courie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>
      <alignment/>
    </xf>
    <xf numFmtId="172" fontId="2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 locked="0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73" fontId="3" fillId="0" borderId="0" xfId="0" applyNumberFormat="1" applyFont="1" applyAlignment="1" applyProtection="1">
      <alignment horizontal="left"/>
      <protection locked="0"/>
    </xf>
    <xf numFmtId="173" fontId="3" fillId="35" borderId="0" xfId="0" applyNumberFormat="1" applyFont="1" applyFill="1" applyAlignment="1" applyProtection="1">
      <alignment horizontal="center"/>
      <protection/>
    </xf>
    <xf numFmtId="173" fontId="3" fillId="36" borderId="0" xfId="0" applyNumberFormat="1" applyFont="1" applyFill="1" applyAlignment="1" applyProtection="1">
      <alignment horizontal="center"/>
      <protection/>
    </xf>
    <xf numFmtId="173" fontId="3" fillId="37" borderId="0" xfId="0" applyNumberFormat="1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173" fontId="5" fillId="0" borderId="0" xfId="0" applyNumberFormat="1" applyFont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 horizontal="center"/>
      <protection/>
    </xf>
    <xf numFmtId="0" fontId="3" fillId="37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4" fontId="2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 horizontal="right"/>
      <protection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2" fontId="2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/>
    </xf>
    <xf numFmtId="176" fontId="2" fillId="34" borderId="0" xfId="0" applyNumberFormat="1" applyFont="1" applyFill="1" applyAlignment="1" applyProtection="1">
      <alignment/>
      <protection locked="0"/>
    </xf>
    <xf numFmtId="176" fontId="5" fillId="34" borderId="0" xfId="0" applyNumberFormat="1" applyFont="1" applyFill="1" applyAlignment="1" applyProtection="1">
      <alignment/>
      <protection/>
    </xf>
    <xf numFmtId="174" fontId="2" fillId="36" borderId="0" xfId="0" applyNumberFormat="1" applyFont="1" applyFill="1" applyAlignment="1" applyProtection="1">
      <alignment/>
      <protection/>
    </xf>
    <xf numFmtId="174" fontId="2" fillId="38" borderId="0" xfId="0" applyNumberFormat="1" applyFont="1" applyFill="1" applyAlignment="1" applyProtection="1">
      <alignment/>
      <protection/>
    </xf>
    <xf numFmtId="174" fontId="2" fillId="37" borderId="0" xfId="0" applyNumberFormat="1" applyFont="1" applyFill="1" applyAlignment="1" applyProtection="1">
      <alignment/>
      <protection/>
    </xf>
    <xf numFmtId="174" fontId="2" fillId="35" borderId="0" xfId="0" applyNumberFormat="1" applyFont="1" applyFill="1" applyAlignment="1" applyProtection="1">
      <alignment/>
      <protection/>
    </xf>
    <xf numFmtId="174" fontId="5" fillId="36" borderId="0" xfId="0" applyNumberFormat="1" applyFont="1" applyFill="1" applyAlignment="1" applyProtection="1">
      <alignment/>
      <protection/>
    </xf>
    <xf numFmtId="174" fontId="5" fillId="38" borderId="0" xfId="0" applyNumberFormat="1" applyFont="1" applyFill="1" applyAlignment="1" applyProtection="1">
      <alignment/>
      <protection/>
    </xf>
    <xf numFmtId="174" fontId="5" fillId="37" borderId="0" xfId="0" applyNumberFormat="1" applyFont="1" applyFill="1" applyAlignment="1" applyProtection="1">
      <alignment/>
      <protection/>
    </xf>
    <xf numFmtId="174" fontId="5" fillId="35" borderId="0" xfId="0" applyNumberFormat="1" applyFont="1" applyFill="1" applyAlignment="1" applyProtection="1">
      <alignment/>
      <protection/>
    </xf>
    <xf numFmtId="174" fontId="2" fillId="35" borderId="0" xfId="0" applyNumberFormat="1" applyFont="1" applyFill="1" applyAlignment="1" applyProtection="1">
      <alignment/>
      <protection locked="0"/>
    </xf>
    <xf numFmtId="174" fontId="2" fillId="36" borderId="0" xfId="0" applyNumberFormat="1" applyFont="1" applyFill="1" applyAlignment="1" applyProtection="1">
      <alignment/>
      <protection locked="0"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Alignment="1">
      <alignment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right"/>
      <protection/>
    </xf>
    <xf numFmtId="172" fontId="51" fillId="0" borderId="0" xfId="0" applyNumberFormat="1" applyFont="1" applyAlignment="1" applyProtection="1">
      <alignment/>
      <protection locked="0"/>
    </xf>
    <xf numFmtId="172" fontId="51" fillId="0" borderId="0" xfId="0" applyNumberFormat="1" applyFont="1" applyAlignment="1" applyProtection="1">
      <alignment/>
      <protection/>
    </xf>
    <xf numFmtId="173" fontId="51" fillId="0" borderId="0" xfId="0" applyNumberFormat="1" applyFont="1" applyAlignment="1" applyProtection="1">
      <alignment/>
      <protection/>
    </xf>
    <xf numFmtId="175" fontId="51" fillId="0" borderId="0" xfId="0" applyNumberFormat="1" applyFont="1" applyAlignment="1" applyProtection="1">
      <alignment/>
      <protection locked="0"/>
    </xf>
    <xf numFmtId="175" fontId="51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53" fillId="0" borderId="0" xfId="0" applyFont="1" applyAlignment="1" applyProtection="1">
      <alignment horizontal="left"/>
      <protection/>
    </xf>
    <xf numFmtId="0" fontId="3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Demanda y Oferta de Dinero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L  =  k*Y - h*i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M/P = Mbar/Pbar</a:t>
            </a:r>
          </a:p>
        </c:rich>
      </c:tx>
      <c:layout>
        <c:manualLayout>
          <c:xMode val="factor"/>
          <c:yMode val="factor"/>
          <c:x val="0.015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225"/>
          <c:w val="0.95625"/>
          <c:h val="0.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CAP6!$Q$46</c:f>
              <c:strCache>
                <c:ptCount val="1"/>
                <c:pt idx="0">
                  <c:v>L0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CAP6!$W$47:$W$80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CAP6!$Q$47:$Q$80</c:f>
              <c:numCache>
                <c:ptCount val="34"/>
                <c:pt idx="0">
                  <c:v>3.5600000000000014</c:v>
                </c:pt>
                <c:pt idx="1">
                  <c:v>3.0600000000000014</c:v>
                </c:pt>
                <c:pt idx="2">
                  <c:v>2.5600000000000014</c:v>
                </c:pt>
                <c:pt idx="3">
                  <c:v>2.0600000000000014</c:v>
                </c:pt>
                <c:pt idx="4">
                  <c:v>1.5600000000000014</c:v>
                </c:pt>
                <c:pt idx="5">
                  <c:v>1.0600000000000014</c:v>
                </c:pt>
                <c:pt idx="6">
                  <c:v>0.5600000000000014</c:v>
                </c:pt>
                <c:pt idx="7">
                  <c:v>0.060000000000001386</c:v>
                </c:pt>
                <c:pt idx="8">
                  <c:v>-0.4399999999999986</c:v>
                </c:pt>
                <c:pt idx="9">
                  <c:v>-0.9399999999999986</c:v>
                </c:pt>
                <c:pt idx="10">
                  <c:v>-1.4399999999999986</c:v>
                </c:pt>
                <c:pt idx="11">
                  <c:v>-1.9399999999999986</c:v>
                </c:pt>
                <c:pt idx="12">
                  <c:v>-2.4399999999999986</c:v>
                </c:pt>
                <c:pt idx="13">
                  <c:v>-2.9399999999999986</c:v>
                </c:pt>
                <c:pt idx="14">
                  <c:v>-3.4399999999999986</c:v>
                </c:pt>
                <c:pt idx="15">
                  <c:v>-3.9399999999999986</c:v>
                </c:pt>
                <c:pt idx="16">
                  <c:v>-4.439999999999999</c:v>
                </c:pt>
                <c:pt idx="17">
                  <c:v>-4.939999999999999</c:v>
                </c:pt>
                <c:pt idx="18">
                  <c:v>-5.439999999999999</c:v>
                </c:pt>
                <c:pt idx="19">
                  <c:v>-5.939999999999999</c:v>
                </c:pt>
                <c:pt idx="20">
                  <c:v>-6.439999999999999</c:v>
                </c:pt>
                <c:pt idx="21">
                  <c:v>-6.939999999999999</c:v>
                </c:pt>
                <c:pt idx="22">
                  <c:v>-7.439999999999999</c:v>
                </c:pt>
                <c:pt idx="23">
                  <c:v>-7.939999999999999</c:v>
                </c:pt>
                <c:pt idx="24">
                  <c:v>-8.439999999999998</c:v>
                </c:pt>
                <c:pt idx="25">
                  <c:v>-8.939999999999998</c:v>
                </c:pt>
                <c:pt idx="26">
                  <c:v>-9.439999999999998</c:v>
                </c:pt>
                <c:pt idx="27">
                  <c:v>-9.939999999999998</c:v>
                </c:pt>
                <c:pt idx="28">
                  <c:v>-10.439999999999998</c:v>
                </c:pt>
                <c:pt idx="29">
                  <c:v>-10.939999999999998</c:v>
                </c:pt>
                <c:pt idx="30">
                  <c:v>-11.439999999999998</c:v>
                </c:pt>
                <c:pt idx="31">
                  <c:v>-11.939999999999998</c:v>
                </c:pt>
                <c:pt idx="32">
                  <c:v>-12.439999999999998</c:v>
                </c:pt>
                <c:pt idx="33">
                  <c:v>-12.939999999999998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CAP6!$G$46</c:f>
              <c:strCache>
                <c:ptCount val="1"/>
                <c:pt idx="0">
                  <c:v>L1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CAP6!$W$47:$W$80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CAP6!$G$47:$G$80</c:f>
              <c:numCache>
                <c:ptCount val="34"/>
                <c:pt idx="0">
                  <c:v>3.5600000000000014</c:v>
                </c:pt>
                <c:pt idx="1">
                  <c:v>3.0600000000000014</c:v>
                </c:pt>
                <c:pt idx="2">
                  <c:v>2.5600000000000014</c:v>
                </c:pt>
                <c:pt idx="3">
                  <c:v>2.0600000000000014</c:v>
                </c:pt>
                <c:pt idx="4">
                  <c:v>1.5600000000000014</c:v>
                </c:pt>
                <c:pt idx="5">
                  <c:v>1.0600000000000014</c:v>
                </c:pt>
                <c:pt idx="6">
                  <c:v>0.5600000000000014</c:v>
                </c:pt>
                <c:pt idx="7">
                  <c:v>0.060000000000001386</c:v>
                </c:pt>
                <c:pt idx="8">
                  <c:v>-0.4399999999999986</c:v>
                </c:pt>
                <c:pt idx="9">
                  <c:v>-0.9399999999999986</c:v>
                </c:pt>
                <c:pt idx="10">
                  <c:v>-1.4399999999999986</c:v>
                </c:pt>
                <c:pt idx="11">
                  <c:v>-1.9399999999999986</c:v>
                </c:pt>
                <c:pt idx="12">
                  <c:v>-2.4399999999999986</c:v>
                </c:pt>
                <c:pt idx="13">
                  <c:v>-2.9399999999999986</c:v>
                </c:pt>
                <c:pt idx="14">
                  <c:v>-3.4399999999999986</c:v>
                </c:pt>
                <c:pt idx="15">
                  <c:v>-3.9399999999999986</c:v>
                </c:pt>
                <c:pt idx="16">
                  <c:v>-4.439999999999999</c:v>
                </c:pt>
                <c:pt idx="17">
                  <c:v>-4.939999999999999</c:v>
                </c:pt>
                <c:pt idx="18">
                  <c:v>-5.439999999999999</c:v>
                </c:pt>
                <c:pt idx="19">
                  <c:v>-5.939999999999999</c:v>
                </c:pt>
                <c:pt idx="20">
                  <c:v>-6.439999999999999</c:v>
                </c:pt>
                <c:pt idx="21">
                  <c:v>-6.939999999999999</c:v>
                </c:pt>
                <c:pt idx="22">
                  <c:v>-7.439999999999999</c:v>
                </c:pt>
                <c:pt idx="23">
                  <c:v>-7.939999999999999</c:v>
                </c:pt>
                <c:pt idx="24">
                  <c:v>-8.439999999999998</c:v>
                </c:pt>
                <c:pt idx="25">
                  <c:v>-8.939999999999998</c:v>
                </c:pt>
                <c:pt idx="26">
                  <c:v>-9.439999999999998</c:v>
                </c:pt>
                <c:pt idx="27">
                  <c:v>-9.939999999999998</c:v>
                </c:pt>
                <c:pt idx="28">
                  <c:v>-10.439999999999998</c:v>
                </c:pt>
                <c:pt idx="29">
                  <c:v>-10.939999999999998</c:v>
                </c:pt>
                <c:pt idx="30">
                  <c:v>-11.439999999999998</c:v>
                </c:pt>
                <c:pt idx="31">
                  <c:v>-11.939999999999998</c:v>
                </c:pt>
                <c:pt idx="32">
                  <c:v>-12.439999999999998</c:v>
                </c:pt>
                <c:pt idx="33">
                  <c:v>-12.939999999999998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CAP6!$P$46</c:f>
              <c:strCache>
                <c:ptCount val="1"/>
                <c:pt idx="0">
                  <c:v>Mbar0/Pbar0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CAP6!$P$47:$P$80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xVal>
          <c:yVal>
            <c:numRef>
              <c:f>CAP6!$Q$47:$Q$80</c:f>
              <c:numCache>
                <c:ptCount val="34"/>
                <c:pt idx="0">
                  <c:v>3.5600000000000014</c:v>
                </c:pt>
                <c:pt idx="1">
                  <c:v>3.0600000000000014</c:v>
                </c:pt>
                <c:pt idx="2">
                  <c:v>2.5600000000000014</c:v>
                </c:pt>
                <c:pt idx="3">
                  <c:v>2.0600000000000014</c:v>
                </c:pt>
                <c:pt idx="4">
                  <c:v>1.5600000000000014</c:v>
                </c:pt>
                <c:pt idx="5">
                  <c:v>1.0600000000000014</c:v>
                </c:pt>
                <c:pt idx="6">
                  <c:v>0.5600000000000014</c:v>
                </c:pt>
                <c:pt idx="7">
                  <c:v>0.060000000000001386</c:v>
                </c:pt>
                <c:pt idx="8">
                  <c:v>-0.4399999999999986</c:v>
                </c:pt>
                <c:pt idx="9">
                  <c:v>-0.9399999999999986</c:v>
                </c:pt>
                <c:pt idx="10">
                  <c:v>-1.4399999999999986</c:v>
                </c:pt>
                <c:pt idx="11">
                  <c:v>-1.9399999999999986</c:v>
                </c:pt>
                <c:pt idx="12">
                  <c:v>-2.4399999999999986</c:v>
                </c:pt>
                <c:pt idx="13">
                  <c:v>-2.9399999999999986</c:v>
                </c:pt>
                <c:pt idx="14">
                  <c:v>-3.4399999999999986</c:v>
                </c:pt>
                <c:pt idx="15">
                  <c:v>-3.9399999999999986</c:v>
                </c:pt>
                <c:pt idx="16">
                  <c:v>-4.439999999999999</c:v>
                </c:pt>
                <c:pt idx="17">
                  <c:v>-4.939999999999999</c:v>
                </c:pt>
                <c:pt idx="18">
                  <c:v>-5.439999999999999</c:v>
                </c:pt>
                <c:pt idx="19">
                  <c:v>-5.939999999999999</c:v>
                </c:pt>
                <c:pt idx="20">
                  <c:v>-6.439999999999999</c:v>
                </c:pt>
                <c:pt idx="21">
                  <c:v>-6.939999999999999</c:v>
                </c:pt>
                <c:pt idx="22">
                  <c:v>-7.439999999999999</c:v>
                </c:pt>
                <c:pt idx="23">
                  <c:v>-7.939999999999999</c:v>
                </c:pt>
                <c:pt idx="24">
                  <c:v>-8.439999999999998</c:v>
                </c:pt>
                <c:pt idx="25">
                  <c:v>-8.939999999999998</c:v>
                </c:pt>
                <c:pt idx="26">
                  <c:v>-9.439999999999998</c:v>
                </c:pt>
                <c:pt idx="27">
                  <c:v>-9.939999999999998</c:v>
                </c:pt>
                <c:pt idx="28">
                  <c:v>-10.439999999999998</c:v>
                </c:pt>
                <c:pt idx="29">
                  <c:v>-10.939999999999998</c:v>
                </c:pt>
                <c:pt idx="30">
                  <c:v>-11.439999999999998</c:v>
                </c:pt>
                <c:pt idx="31">
                  <c:v>-11.939999999999998</c:v>
                </c:pt>
                <c:pt idx="32">
                  <c:v>-12.439999999999998</c:v>
                </c:pt>
                <c:pt idx="33">
                  <c:v>-12.939999999999998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CAP6!$F$46</c:f>
              <c:strCache>
                <c:ptCount val="1"/>
                <c:pt idx="0">
                  <c:v>Mbar1/Pbar1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CAP6!$F$47:$F$80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xVal>
          <c:yVal>
            <c:numRef>
              <c:f>CAP6!$G$47:$G$80</c:f>
              <c:numCache>
                <c:ptCount val="34"/>
                <c:pt idx="0">
                  <c:v>3.5600000000000014</c:v>
                </c:pt>
                <c:pt idx="1">
                  <c:v>3.0600000000000014</c:v>
                </c:pt>
                <c:pt idx="2">
                  <c:v>2.5600000000000014</c:v>
                </c:pt>
                <c:pt idx="3">
                  <c:v>2.0600000000000014</c:v>
                </c:pt>
                <c:pt idx="4">
                  <c:v>1.5600000000000014</c:v>
                </c:pt>
                <c:pt idx="5">
                  <c:v>1.0600000000000014</c:v>
                </c:pt>
                <c:pt idx="6">
                  <c:v>0.5600000000000014</c:v>
                </c:pt>
                <c:pt idx="7">
                  <c:v>0.060000000000001386</c:v>
                </c:pt>
                <c:pt idx="8">
                  <c:v>-0.4399999999999986</c:v>
                </c:pt>
                <c:pt idx="9">
                  <c:v>-0.9399999999999986</c:v>
                </c:pt>
                <c:pt idx="10">
                  <c:v>-1.4399999999999986</c:v>
                </c:pt>
                <c:pt idx="11">
                  <c:v>-1.9399999999999986</c:v>
                </c:pt>
                <c:pt idx="12">
                  <c:v>-2.4399999999999986</c:v>
                </c:pt>
                <c:pt idx="13">
                  <c:v>-2.9399999999999986</c:v>
                </c:pt>
                <c:pt idx="14">
                  <c:v>-3.4399999999999986</c:v>
                </c:pt>
                <c:pt idx="15">
                  <c:v>-3.9399999999999986</c:v>
                </c:pt>
                <c:pt idx="16">
                  <c:v>-4.439999999999999</c:v>
                </c:pt>
                <c:pt idx="17">
                  <c:v>-4.939999999999999</c:v>
                </c:pt>
                <c:pt idx="18">
                  <c:v>-5.439999999999999</c:v>
                </c:pt>
                <c:pt idx="19">
                  <c:v>-5.939999999999999</c:v>
                </c:pt>
                <c:pt idx="20">
                  <c:v>-6.439999999999999</c:v>
                </c:pt>
                <c:pt idx="21">
                  <c:v>-6.939999999999999</c:v>
                </c:pt>
                <c:pt idx="22">
                  <c:v>-7.439999999999999</c:v>
                </c:pt>
                <c:pt idx="23">
                  <c:v>-7.939999999999999</c:v>
                </c:pt>
                <c:pt idx="24">
                  <c:v>-8.439999999999998</c:v>
                </c:pt>
                <c:pt idx="25">
                  <c:v>-8.939999999999998</c:v>
                </c:pt>
                <c:pt idx="26">
                  <c:v>-9.439999999999998</c:v>
                </c:pt>
                <c:pt idx="27">
                  <c:v>-9.939999999999998</c:v>
                </c:pt>
                <c:pt idx="28">
                  <c:v>-10.439999999999998</c:v>
                </c:pt>
                <c:pt idx="29">
                  <c:v>-10.939999999999998</c:v>
                </c:pt>
                <c:pt idx="30">
                  <c:v>-11.439999999999998</c:v>
                </c:pt>
                <c:pt idx="31">
                  <c:v>-11.939999999999998</c:v>
                </c:pt>
                <c:pt idx="32">
                  <c:v>-12.439999999999998</c:v>
                </c:pt>
                <c:pt idx="33">
                  <c:v>-12.939999999999998</c:v>
                </c:pt>
              </c:numCache>
            </c:numRef>
          </c:yVal>
          <c:smooth val="0"/>
        </c:ser>
        <c:axId val="42131986"/>
        <c:axId val="43643555"/>
      </c:scatterChart>
      <c:valAx>
        <c:axId val="42131986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Demanda de  Saldos Reales L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3643555"/>
        <c:crosses val="autoZero"/>
        <c:crossBetween val="midCat"/>
        <c:dispUnits/>
        <c:majorUnit val="50"/>
        <c:minorUnit val="10"/>
      </c:valAx>
      <c:valAx>
        <c:axId val="43643555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3198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3725"/>
          <c:w val="0.3717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Balanza de Pagos</a:t>
            </a:r>
          </a:p>
        </c:rich>
      </c:tx>
      <c:layout>
        <c:manualLayout>
          <c:xMode val="factor"/>
          <c:yMode val="factor"/>
          <c:x val="0.001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325"/>
          <c:w val="0.96"/>
          <c:h val="0.8295"/>
        </c:manualLayout>
      </c:layout>
      <c:lineChart>
        <c:grouping val="standard"/>
        <c:varyColors val="0"/>
        <c:ser>
          <c:idx val="0"/>
          <c:order val="0"/>
          <c:tx>
            <c:strRef>
              <c:f>CAP6!$U$46</c:f>
              <c:strCache>
                <c:ptCount val="1"/>
                <c:pt idx="0">
                  <c:v>BP0=0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CAP6!$D$144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CAP6!$D$145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CAP6!$D$146</c:f>
                  <c:strCache>
                    <c:ptCount val="1"/>
                    <c:pt idx="0">
                      <c:v> BP0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CAP6!$U$47:$U$80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CAP6!$K$46</c:f>
              <c:strCache>
                <c:ptCount val="1"/>
                <c:pt idx="0">
                  <c:v>BP1=0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CAP6!$C$142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CAP6!$C$143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CAP6!$C$144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CAP6!$C$145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CAP6!$C$146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CAP6!$C$147</c:f>
                  <c:strCache>
                    <c:ptCount val="1"/>
                    <c:pt idx="0">
                      <c:v> BP1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CAP6!$K$47:$K$80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</c:ser>
        <c:marker val="1"/>
        <c:axId val="56145292"/>
        <c:axId val="35545581"/>
      </c:lineChart>
      <c:catAx>
        <c:axId val="56145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5545581"/>
        <c:crosses val="autoZero"/>
        <c:auto val="1"/>
        <c:lblOffset val="100"/>
        <c:tickLblSkip val="4"/>
        <c:noMultiLvlLbl val="0"/>
      </c:catAx>
      <c:valAx>
        <c:axId val="35545581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45292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95"/>
          <c:y val="0.9475"/>
          <c:w val="0.216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Diagrama IS/LM
       con Balanza de Pagos</a:t>
            </a:r>
          </a:p>
        </c:rich>
      </c:tx>
      <c:layout>
        <c:manualLayout>
          <c:xMode val="factor"/>
          <c:yMode val="factor"/>
          <c:x val="-0.024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875"/>
          <c:w val="0.953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CAP6!$L$46</c:f>
              <c:strCache>
                <c:ptCount val="1"/>
                <c:pt idx="0">
                  <c:v>IS0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CAP6!$B$148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CAP6!$B$149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CAP6!$B$150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CAP6!$B$151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CAP6!$B$152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CAP6!$B$153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CAP6!$B$154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CAP6!$B$155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CAP6!$B$156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CAP6!$B$157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CAP6!$B$158</c:f>
                  <c:strCache>
                    <c:ptCount val="1"/>
                    <c:pt idx="0">
                      <c:v> 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CAP6!$L$47:$L$80</c:f>
              <c:numCache>
                <c:ptCount val="34"/>
                <c:pt idx="0">
                  <c:v>9.800000000000002</c:v>
                </c:pt>
                <c:pt idx="1">
                  <c:v>7.800000000000003</c:v>
                </c:pt>
                <c:pt idx="2">
                  <c:v>5.800000000000004</c:v>
                </c:pt>
                <c:pt idx="3">
                  <c:v>3.8000000000000043</c:v>
                </c:pt>
                <c:pt idx="4">
                  <c:v>1.8000000000000043</c:v>
                </c:pt>
                <c:pt idx="5">
                  <c:v>-0.19999999999999396</c:v>
                </c:pt>
                <c:pt idx="6">
                  <c:v>-2.1999999999999957</c:v>
                </c:pt>
                <c:pt idx="7">
                  <c:v>-4.199999999999992</c:v>
                </c:pt>
                <c:pt idx="8">
                  <c:v>-6.199999999999992</c:v>
                </c:pt>
                <c:pt idx="9">
                  <c:v>-8.199999999999992</c:v>
                </c:pt>
                <c:pt idx="10">
                  <c:v>-10.199999999999992</c:v>
                </c:pt>
                <c:pt idx="11">
                  <c:v>-12.199999999999992</c:v>
                </c:pt>
                <c:pt idx="12">
                  <c:v>-14.199999999999992</c:v>
                </c:pt>
                <c:pt idx="13">
                  <c:v>-16.19999999999999</c:v>
                </c:pt>
                <c:pt idx="14">
                  <c:v>-18.199999999999992</c:v>
                </c:pt>
                <c:pt idx="15">
                  <c:v>-20.199999999999992</c:v>
                </c:pt>
                <c:pt idx="16">
                  <c:v>-22.199999999999985</c:v>
                </c:pt>
                <c:pt idx="17">
                  <c:v>-24.199999999999985</c:v>
                </c:pt>
                <c:pt idx="18">
                  <c:v>-26.199999999999985</c:v>
                </c:pt>
                <c:pt idx="19">
                  <c:v>-28.199999999999985</c:v>
                </c:pt>
                <c:pt idx="20">
                  <c:v>-30.199999999999985</c:v>
                </c:pt>
                <c:pt idx="21">
                  <c:v>-32.19999999999999</c:v>
                </c:pt>
                <c:pt idx="22">
                  <c:v>-34.19999999999999</c:v>
                </c:pt>
                <c:pt idx="23">
                  <c:v>-36.19999999999999</c:v>
                </c:pt>
                <c:pt idx="24">
                  <c:v>-38.19999999999999</c:v>
                </c:pt>
                <c:pt idx="25">
                  <c:v>-40.19999999999999</c:v>
                </c:pt>
                <c:pt idx="26">
                  <c:v>-42.19999999999999</c:v>
                </c:pt>
                <c:pt idx="27">
                  <c:v>-44.19999999999999</c:v>
                </c:pt>
                <c:pt idx="28">
                  <c:v>-46.19999999999999</c:v>
                </c:pt>
                <c:pt idx="29">
                  <c:v>-48.199999999999974</c:v>
                </c:pt>
                <c:pt idx="30">
                  <c:v>-50.19999999999999</c:v>
                </c:pt>
                <c:pt idx="31">
                  <c:v>-52.19999999999999</c:v>
                </c:pt>
                <c:pt idx="32">
                  <c:v>-54.19999999999999</c:v>
                </c:pt>
                <c:pt idx="33">
                  <c:v>-56.19999999999999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CAP6!$B$46</c:f>
              <c:strCache>
                <c:ptCount val="1"/>
                <c:pt idx="0">
                  <c:v>IS1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CAP6!$A$147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CAP6!$A$148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CAP6!$A$149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CAP6!$A$150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CAP6!$A$151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CAP6!$A$152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CAP6!$A$153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CAP6!$A$154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CAP6!$A$155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CAP6!$A$156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CAP6!$A$157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CAP6!$A$158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CAP6!$A$159</c:f>
                  <c:strCache>
                    <c:ptCount val="1"/>
                    <c:pt idx="0">
                      <c:v> 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CAP6!$B$47:$B$80</c:f>
              <c:numCache>
                <c:ptCount val="34"/>
                <c:pt idx="0">
                  <c:v>9.800000000000002</c:v>
                </c:pt>
                <c:pt idx="1">
                  <c:v>7.800000000000003</c:v>
                </c:pt>
                <c:pt idx="2">
                  <c:v>5.800000000000004</c:v>
                </c:pt>
                <c:pt idx="3">
                  <c:v>3.8000000000000043</c:v>
                </c:pt>
                <c:pt idx="4">
                  <c:v>1.8000000000000043</c:v>
                </c:pt>
                <c:pt idx="5">
                  <c:v>-0.19999999999999396</c:v>
                </c:pt>
                <c:pt idx="6">
                  <c:v>-2.1999999999999957</c:v>
                </c:pt>
                <c:pt idx="7">
                  <c:v>-4.199999999999992</c:v>
                </c:pt>
                <c:pt idx="8">
                  <c:v>-6.199999999999992</c:v>
                </c:pt>
                <c:pt idx="9">
                  <c:v>-8.199999999999992</c:v>
                </c:pt>
                <c:pt idx="10">
                  <c:v>-10.199999999999992</c:v>
                </c:pt>
                <c:pt idx="11">
                  <c:v>-12.199999999999992</c:v>
                </c:pt>
                <c:pt idx="12">
                  <c:v>-14.199999999999992</c:v>
                </c:pt>
                <c:pt idx="13">
                  <c:v>-16.19999999999999</c:v>
                </c:pt>
                <c:pt idx="14">
                  <c:v>-18.199999999999992</c:v>
                </c:pt>
                <c:pt idx="15">
                  <c:v>-20.199999999999992</c:v>
                </c:pt>
                <c:pt idx="16">
                  <c:v>-22.199999999999985</c:v>
                </c:pt>
                <c:pt idx="17">
                  <c:v>-24.199999999999985</c:v>
                </c:pt>
                <c:pt idx="18">
                  <c:v>-26.199999999999985</c:v>
                </c:pt>
                <c:pt idx="19">
                  <c:v>-28.199999999999985</c:v>
                </c:pt>
                <c:pt idx="20">
                  <c:v>-30.199999999999985</c:v>
                </c:pt>
                <c:pt idx="21">
                  <c:v>-32.19999999999999</c:v>
                </c:pt>
                <c:pt idx="22">
                  <c:v>-34.19999999999999</c:v>
                </c:pt>
                <c:pt idx="23">
                  <c:v>-36.19999999999999</c:v>
                </c:pt>
                <c:pt idx="24">
                  <c:v>-38.19999999999999</c:v>
                </c:pt>
                <c:pt idx="25">
                  <c:v>-40.19999999999999</c:v>
                </c:pt>
                <c:pt idx="26">
                  <c:v>-42.19999999999999</c:v>
                </c:pt>
                <c:pt idx="27">
                  <c:v>-44.19999999999999</c:v>
                </c:pt>
                <c:pt idx="28">
                  <c:v>-46.19999999999999</c:v>
                </c:pt>
                <c:pt idx="29">
                  <c:v>-48.199999999999974</c:v>
                </c:pt>
                <c:pt idx="30">
                  <c:v>-50.19999999999999</c:v>
                </c:pt>
                <c:pt idx="31">
                  <c:v>-52.19999999999999</c:v>
                </c:pt>
                <c:pt idx="32">
                  <c:v>-54.19999999999999</c:v>
                </c:pt>
                <c:pt idx="33">
                  <c:v>-56.19999999999999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CAP6!$M$46</c:f>
              <c:strCache>
                <c:ptCount val="1"/>
                <c:pt idx="0">
                  <c:v>LM0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CAP6!$B$134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CAP6!$B$135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CAP6!$B$136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CAP6!$B$137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CAP6!$B$138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CAP6!$B$139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CAP6!$B$140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CAP6!$B$141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CAP6!$B$142</c:f>
                  <c:strCache>
                    <c:ptCount val="1"/>
                    <c:pt idx="0">
                      <c:v> 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CAP6!$M$47:$M$80</c:f>
              <c:numCache>
                <c:ptCount val="3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CAP6!$C$46</c:f>
              <c:strCache>
                <c:ptCount val="1"/>
                <c:pt idx="0">
                  <c:v>LM1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CAP6!$C$47:$C$80</c:f>
              <c:numCache>
                <c:ptCount val="3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CAP6!$U$46</c:f>
              <c:strCache>
                <c:ptCount val="1"/>
                <c:pt idx="0">
                  <c:v>BP0=0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CAP6!$D$138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CAP6!$D$139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CAP6!$D$140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CAP6!$D$141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CAP6!$D$142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CAP6!$D$143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CAP6!$D$144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CAP6!$D$145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CAP6!$D$146</c:f>
                  <c:strCache>
                    <c:ptCount val="1"/>
                    <c:pt idx="0">
                      <c:v> BP0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CAP6!$U$47:$U$80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CAP6!$K$46</c:f>
              <c:strCache>
                <c:ptCount val="1"/>
                <c:pt idx="0">
                  <c:v>BP1=0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CAP6!$C$142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CAP6!$C$143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CAP6!$C$144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CAP6!$C$145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CAP6!$C$146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CAP6!$C$147</c:f>
                  <c:strCache>
                    <c:ptCount val="1"/>
                    <c:pt idx="0">
                      <c:v> BP1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CAP6!$K$47:$K$80</c:f>
              <c:numCache>
                <c:ptCount val="34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</c:numCache>
            </c:numRef>
          </c:val>
          <c:smooth val="0"/>
        </c:ser>
        <c:marker val="1"/>
        <c:axId val="51474774"/>
        <c:axId val="60619783"/>
      </c:lineChart>
      <c:catAx>
        <c:axId val="514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0619783"/>
        <c:crosses val="autoZero"/>
        <c:auto val="1"/>
        <c:lblOffset val="100"/>
        <c:tickLblSkip val="4"/>
        <c:noMultiLvlLbl val="0"/>
      </c:catAx>
      <c:valAx>
        <c:axId val="60619783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7477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175"/>
          <c:y val="0.934"/>
          <c:w val="0.358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Diagrama IS/LM</a:t>
            </a:r>
          </a:p>
        </c:rich>
      </c:tx>
      <c:layout>
        <c:manualLayout>
          <c:xMode val="factor"/>
          <c:yMode val="factor"/>
          <c:x val="-0.04775"/>
          <c:y val="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09525"/>
          <c:w val="0.964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CAP6!$L$46</c:f>
              <c:strCache>
                <c:ptCount val="1"/>
                <c:pt idx="0">
                  <c:v>IS0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IS0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CAP6!$L$47:$L$80</c:f>
              <c:numCache>
                <c:ptCount val="34"/>
                <c:pt idx="0">
                  <c:v>9.800000000000002</c:v>
                </c:pt>
                <c:pt idx="1">
                  <c:v>7.800000000000003</c:v>
                </c:pt>
                <c:pt idx="2">
                  <c:v>5.800000000000004</c:v>
                </c:pt>
                <c:pt idx="3">
                  <c:v>3.8000000000000043</c:v>
                </c:pt>
                <c:pt idx="4">
                  <c:v>1.8000000000000043</c:v>
                </c:pt>
                <c:pt idx="5">
                  <c:v>-0.19999999999999396</c:v>
                </c:pt>
                <c:pt idx="6">
                  <c:v>-2.1999999999999957</c:v>
                </c:pt>
                <c:pt idx="7">
                  <c:v>-4.199999999999992</c:v>
                </c:pt>
                <c:pt idx="8">
                  <c:v>-6.199999999999992</c:v>
                </c:pt>
                <c:pt idx="9">
                  <c:v>-8.199999999999992</c:v>
                </c:pt>
                <c:pt idx="10">
                  <c:v>-10.199999999999992</c:v>
                </c:pt>
                <c:pt idx="11">
                  <c:v>-12.199999999999992</c:v>
                </c:pt>
                <c:pt idx="12">
                  <c:v>-14.199999999999992</c:v>
                </c:pt>
                <c:pt idx="13">
                  <c:v>-16.19999999999999</c:v>
                </c:pt>
                <c:pt idx="14">
                  <c:v>-18.199999999999992</c:v>
                </c:pt>
                <c:pt idx="15">
                  <c:v>-20.199999999999992</c:v>
                </c:pt>
                <c:pt idx="16">
                  <c:v>-22.199999999999985</c:v>
                </c:pt>
                <c:pt idx="17">
                  <c:v>-24.199999999999985</c:v>
                </c:pt>
                <c:pt idx="18">
                  <c:v>-26.199999999999985</c:v>
                </c:pt>
                <c:pt idx="19">
                  <c:v>-28.199999999999985</c:v>
                </c:pt>
                <c:pt idx="20">
                  <c:v>-30.199999999999985</c:v>
                </c:pt>
                <c:pt idx="21">
                  <c:v>-32.19999999999999</c:v>
                </c:pt>
                <c:pt idx="22">
                  <c:v>-34.19999999999999</c:v>
                </c:pt>
                <c:pt idx="23">
                  <c:v>-36.19999999999999</c:v>
                </c:pt>
                <c:pt idx="24">
                  <c:v>-38.19999999999999</c:v>
                </c:pt>
                <c:pt idx="25">
                  <c:v>-40.19999999999999</c:v>
                </c:pt>
                <c:pt idx="26">
                  <c:v>-42.19999999999999</c:v>
                </c:pt>
                <c:pt idx="27">
                  <c:v>-44.19999999999999</c:v>
                </c:pt>
                <c:pt idx="28">
                  <c:v>-46.19999999999999</c:v>
                </c:pt>
                <c:pt idx="29">
                  <c:v>-48.199999999999974</c:v>
                </c:pt>
                <c:pt idx="30">
                  <c:v>-50.19999999999999</c:v>
                </c:pt>
                <c:pt idx="31">
                  <c:v>-52.19999999999999</c:v>
                </c:pt>
                <c:pt idx="32">
                  <c:v>-54.19999999999999</c:v>
                </c:pt>
                <c:pt idx="33">
                  <c:v>-56.19999999999999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CAP6!$B$46</c:f>
              <c:strCache>
                <c:ptCount val="1"/>
                <c:pt idx="0">
                  <c:v>IS1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IS1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CAP6!$B$47:$B$80</c:f>
              <c:numCache>
                <c:ptCount val="34"/>
                <c:pt idx="0">
                  <c:v>9.800000000000002</c:v>
                </c:pt>
                <c:pt idx="1">
                  <c:v>7.800000000000003</c:v>
                </c:pt>
                <c:pt idx="2">
                  <c:v>5.800000000000004</c:v>
                </c:pt>
                <c:pt idx="3">
                  <c:v>3.8000000000000043</c:v>
                </c:pt>
                <c:pt idx="4">
                  <c:v>1.8000000000000043</c:v>
                </c:pt>
                <c:pt idx="5">
                  <c:v>-0.19999999999999396</c:v>
                </c:pt>
                <c:pt idx="6">
                  <c:v>-2.1999999999999957</c:v>
                </c:pt>
                <c:pt idx="7">
                  <c:v>-4.199999999999992</c:v>
                </c:pt>
                <c:pt idx="8">
                  <c:v>-6.199999999999992</c:v>
                </c:pt>
                <c:pt idx="9">
                  <c:v>-8.199999999999992</c:v>
                </c:pt>
                <c:pt idx="10">
                  <c:v>-10.199999999999992</c:v>
                </c:pt>
                <c:pt idx="11">
                  <c:v>-12.199999999999992</c:v>
                </c:pt>
                <c:pt idx="12">
                  <c:v>-14.199999999999992</c:v>
                </c:pt>
                <c:pt idx="13">
                  <c:v>-16.19999999999999</c:v>
                </c:pt>
                <c:pt idx="14">
                  <c:v>-18.199999999999992</c:v>
                </c:pt>
                <c:pt idx="15">
                  <c:v>-20.199999999999992</c:v>
                </c:pt>
                <c:pt idx="16">
                  <c:v>-22.199999999999985</c:v>
                </c:pt>
                <c:pt idx="17">
                  <c:v>-24.199999999999985</c:v>
                </c:pt>
                <c:pt idx="18">
                  <c:v>-26.199999999999985</c:v>
                </c:pt>
                <c:pt idx="19">
                  <c:v>-28.199999999999985</c:v>
                </c:pt>
                <c:pt idx="20">
                  <c:v>-30.199999999999985</c:v>
                </c:pt>
                <c:pt idx="21">
                  <c:v>-32.19999999999999</c:v>
                </c:pt>
                <c:pt idx="22">
                  <c:v>-34.19999999999999</c:v>
                </c:pt>
                <c:pt idx="23">
                  <c:v>-36.19999999999999</c:v>
                </c:pt>
                <c:pt idx="24">
                  <c:v>-38.19999999999999</c:v>
                </c:pt>
                <c:pt idx="25">
                  <c:v>-40.19999999999999</c:v>
                </c:pt>
                <c:pt idx="26">
                  <c:v>-42.19999999999999</c:v>
                </c:pt>
                <c:pt idx="27">
                  <c:v>-44.19999999999999</c:v>
                </c:pt>
                <c:pt idx="28">
                  <c:v>-46.19999999999999</c:v>
                </c:pt>
                <c:pt idx="29">
                  <c:v>-48.199999999999974</c:v>
                </c:pt>
                <c:pt idx="30">
                  <c:v>-50.19999999999999</c:v>
                </c:pt>
                <c:pt idx="31">
                  <c:v>-52.19999999999999</c:v>
                </c:pt>
                <c:pt idx="32">
                  <c:v>-54.19999999999999</c:v>
                </c:pt>
                <c:pt idx="33">
                  <c:v>-56.19999999999999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CAP6!$M$46</c:f>
              <c:strCache>
                <c:ptCount val="1"/>
                <c:pt idx="0">
                  <c:v>LM0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LM0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CAP6!$M$47:$M$80</c:f>
              <c:numCache>
                <c:ptCount val="3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CAP6!$C$46</c:f>
              <c:strCache>
                <c:ptCount val="1"/>
                <c:pt idx="0">
                  <c:v>LM1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CAP6!$C$47:$C$80</c:f>
              <c:numCache>
                <c:ptCount val="3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3.5</c:v>
                </c:pt>
                <c:pt idx="9">
                  <c:v>4</c:v>
                </c:pt>
                <c:pt idx="10">
                  <c:v>4.5</c:v>
                </c:pt>
                <c:pt idx="11">
                  <c:v>5</c:v>
                </c:pt>
                <c:pt idx="12">
                  <c:v>5.5</c:v>
                </c:pt>
                <c:pt idx="13">
                  <c:v>6</c:v>
                </c:pt>
                <c:pt idx="14">
                  <c:v>6.5</c:v>
                </c:pt>
                <c:pt idx="15">
                  <c:v>7</c:v>
                </c:pt>
                <c:pt idx="16">
                  <c:v>7.5</c:v>
                </c:pt>
                <c:pt idx="17">
                  <c:v>8</c:v>
                </c:pt>
                <c:pt idx="18">
                  <c:v>8.5</c:v>
                </c:pt>
                <c:pt idx="19">
                  <c:v>9</c:v>
                </c:pt>
                <c:pt idx="20">
                  <c:v>9.5</c:v>
                </c:pt>
                <c:pt idx="21">
                  <c:v>10</c:v>
                </c:pt>
                <c:pt idx="22">
                  <c:v>10.5</c:v>
                </c:pt>
                <c:pt idx="23">
                  <c:v>11</c:v>
                </c:pt>
                <c:pt idx="24">
                  <c:v>11.5</c:v>
                </c:pt>
                <c:pt idx="25">
                  <c:v>12</c:v>
                </c:pt>
                <c:pt idx="26">
                  <c:v>12.5</c:v>
                </c:pt>
                <c:pt idx="27">
                  <c:v>13</c:v>
                </c:pt>
                <c:pt idx="28">
                  <c:v>13.5</c:v>
                </c:pt>
                <c:pt idx="29">
                  <c:v>14</c:v>
                </c:pt>
                <c:pt idx="30">
                  <c:v>14.5</c:v>
                </c:pt>
                <c:pt idx="31">
                  <c:v>15</c:v>
                </c:pt>
                <c:pt idx="32">
                  <c:v>15.5</c:v>
                </c:pt>
                <c:pt idx="33">
                  <c:v>16</c:v>
                </c:pt>
              </c:numCache>
            </c:numRef>
          </c:val>
          <c:smooth val="0"/>
        </c:ser>
        <c:marker val="1"/>
        <c:axId val="57247676"/>
        <c:axId val="45467037"/>
      </c:lineChart>
      <c:catAx>
        <c:axId val="5724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467037"/>
        <c:crosses val="autoZero"/>
        <c:auto val="1"/>
        <c:lblOffset val="100"/>
        <c:tickLblSkip val="4"/>
        <c:noMultiLvlLbl val="0"/>
      </c:catAx>
      <c:valAx>
        <c:axId val="45467037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47676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75"/>
          <c:y val="0.93475"/>
          <c:w val="0.238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Descomposición del PNB</a:t>
            </a:r>
          </a:p>
        </c:rich>
      </c:tx>
      <c:layout>
        <c:manualLayout>
          <c:xMode val="factor"/>
          <c:yMode val="factor"/>
          <c:x val="0.00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975"/>
          <c:w val="0.974"/>
          <c:h val="0.82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CAP6!$C$193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CAP6!$A$194:$A$198</c:f>
              <c:strCache>
                <c:ptCount val="5"/>
                <c:pt idx="0">
                  <c:v>DA:</c:v>
                </c:pt>
                <c:pt idx="1">
                  <c:v>C:</c:v>
                </c:pt>
                <c:pt idx="2">
                  <c:v>I:</c:v>
                </c:pt>
                <c:pt idx="3">
                  <c:v>G:</c:v>
                </c:pt>
                <c:pt idx="4">
                  <c:v>XN:</c:v>
                </c:pt>
              </c:strCache>
            </c:strRef>
          </c:cat>
          <c:val>
            <c:numRef>
              <c:f>CAP6!$C$194:$C$198</c:f>
              <c:numCache>
                <c:ptCount val="5"/>
                <c:pt idx="0">
                  <c:v>712.0000000000002</c:v>
                </c:pt>
                <c:pt idx="1">
                  <c:v>542.2000000000003</c:v>
                </c:pt>
                <c:pt idx="2">
                  <c:v>60.999999999999986</c:v>
                </c:pt>
                <c:pt idx="3">
                  <c:v>80</c:v>
                </c:pt>
                <c:pt idx="4">
                  <c:v>28.79999999999997</c:v>
                </c:pt>
              </c:numCache>
            </c:numRef>
          </c:val>
        </c:ser>
        <c:ser>
          <c:idx val="0"/>
          <c:order val="1"/>
          <c:tx>
            <c:strRef>
              <c:f>CAP6!$B$193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CAP6!$A$194:$A$198</c:f>
              <c:strCache>
                <c:ptCount val="5"/>
                <c:pt idx="0">
                  <c:v>DA:</c:v>
                </c:pt>
                <c:pt idx="1">
                  <c:v>C:</c:v>
                </c:pt>
                <c:pt idx="2">
                  <c:v>I:</c:v>
                </c:pt>
                <c:pt idx="3">
                  <c:v>G:</c:v>
                </c:pt>
                <c:pt idx="4">
                  <c:v>XN:</c:v>
                </c:pt>
              </c:strCache>
            </c:strRef>
          </c:cat>
          <c:val>
            <c:numRef>
              <c:f>CAP6!$B$194:$B$198</c:f>
              <c:numCache>
                <c:ptCount val="5"/>
                <c:pt idx="0">
                  <c:v>712.0000000000002</c:v>
                </c:pt>
                <c:pt idx="1">
                  <c:v>542.2000000000003</c:v>
                </c:pt>
                <c:pt idx="2">
                  <c:v>60.999999999999986</c:v>
                </c:pt>
                <c:pt idx="3">
                  <c:v>80</c:v>
                </c:pt>
                <c:pt idx="4">
                  <c:v>28.79999999999997</c:v>
                </c:pt>
              </c:numCache>
            </c:numRef>
          </c:val>
        </c:ser>
        <c:axId val="6550150"/>
        <c:axId val="58951351"/>
      </c:barChart>
      <c:catAx>
        <c:axId val="6550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8951351"/>
        <c:crosses val="autoZero"/>
        <c:auto val="1"/>
        <c:lblOffset val="100"/>
        <c:tickLblSkip val="1"/>
        <c:noMultiLvlLbl val="0"/>
      </c:catAx>
      <c:valAx>
        <c:axId val="58951351"/>
        <c:scaling>
          <c:orientation val="minMax"/>
          <c:max val="85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15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5"/>
          <c:y val="0.933"/>
          <c:w val="0.132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La Política Fiscal y el Efecto Desplazamiento sobre la Inversión</a:t>
            </a:r>
          </a:p>
        </c:rich>
      </c:tx>
      <c:layout>
        <c:manualLayout>
          <c:xMode val="factor"/>
          <c:yMode val="factor"/>
          <c:x val="0.004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975"/>
          <c:w val="0.974"/>
          <c:h val="0.82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CAP6!$C$193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CAP6!$A$196:$A$197</c:f>
              <c:strCache>
                <c:ptCount val="2"/>
                <c:pt idx="0">
                  <c:v>I:</c:v>
                </c:pt>
                <c:pt idx="1">
                  <c:v>G:</c:v>
                </c:pt>
              </c:strCache>
            </c:strRef>
          </c:cat>
          <c:val>
            <c:numRef>
              <c:f>CAP6!$C$196:$C$197</c:f>
              <c:numCache>
                <c:ptCount val="2"/>
                <c:pt idx="0">
                  <c:v>60.999999999999986</c:v>
                </c:pt>
                <c:pt idx="1">
                  <c:v>80</c:v>
                </c:pt>
              </c:numCache>
            </c:numRef>
          </c:val>
        </c:ser>
        <c:ser>
          <c:idx val="0"/>
          <c:order val="1"/>
          <c:tx>
            <c:strRef>
              <c:f>CAP6!$B$193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CAP6!$A$196:$A$197</c:f>
              <c:strCache>
                <c:ptCount val="2"/>
                <c:pt idx="0">
                  <c:v>I:</c:v>
                </c:pt>
                <c:pt idx="1">
                  <c:v>G:</c:v>
                </c:pt>
              </c:strCache>
            </c:strRef>
          </c:cat>
          <c:val>
            <c:numRef>
              <c:f>CAP6!$B$196:$B$197</c:f>
              <c:numCache>
                <c:ptCount val="2"/>
                <c:pt idx="0">
                  <c:v>60.999999999999986</c:v>
                </c:pt>
                <c:pt idx="1">
                  <c:v>80</c:v>
                </c:pt>
              </c:numCache>
            </c:numRef>
          </c:val>
        </c:ser>
        <c:axId val="60800112"/>
        <c:axId val="10330097"/>
      </c:bar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330097"/>
        <c:crosses val="autoZero"/>
        <c:auto val="1"/>
        <c:lblOffset val="100"/>
        <c:tickLblSkip val="1"/>
        <c:noMultiLvlLbl val="0"/>
      </c:catAx>
      <c:valAx>
        <c:axId val="10330097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011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2325"/>
          <c:w val="0.132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El Superávit o Déficit Presupuestario en la Contabilidad Nacional</a:t>
            </a:r>
          </a:p>
        </c:rich>
      </c:tx>
      <c:layout>
        <c:manualLayout>
          <c:xMode val="factor"/>
          <c:yMode val="factor"/>
          <c:x val="0.01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9975"/>
          <c:w val="0.97125"/>
          <c:h val="0.8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CAP6!$C$193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CAP6!$A$199</c:f>
              <c:strCache>
                <c:ptCount val="1"/>
                <c:pt idx="0">
                  <c:v>Superávit Presupuestario:</c:v>
                </c:pt>
              </c:strCache>
            </c:strRef>
          </c:cat>
          <c:val>
            <c:numRef>
              <c:f>CAP6!$C$199</c:f>
              <c:numCache>
                <c:ptCount val="1"/>
                <c:pt idx="0">
                  <c:v>48.00000000000006</c:v>
                </c:pt>
              </c:numCache>
            </c:numRef>
          </c:val>
        </c:ser>
        <c:ser>
          <c:idx val="5"/>
          <c:order val="1"/>
          <c:tx>
            <c:strRef>
              <c:f>CAP6!$B$193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CAP6!$A$199</c:f>
              <c:strCache>
                <c:ptCount val="1"/>
                <c:pt idx="0">
                  <c:v>Superávit Presupuestario:</c:v>
                </c:pt>
              </c:strCache>
            </c:strRef>
          </c:cat>
          <c:val>
            <c:numRef>
              <c:f>CAP6!$B$199</c:f>
              <c:numCache>
                <c:ptCount val="1"/>
                <c:pt idx="0">
                  <c:v>48.00000000000006</c:v>
                </c:pt>
              </c:numCache>
            </c:numRef>
          </c:val>
        </c:ser>
        <c:axId val="25862010"/>
        <c:axId val="31431499"/>
      </c:barChart>
      <c:catAx>
        <c:axId val="25862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431499"/>
        <c:crosses val="autoZero"/>
        <c:auto val="1"/>
        <c:lblOffset val="100"/>
        <c:tickLblSkip val="1"/>
        <c:noMultiLvlLbl val="0"/>
      </c:catAx>
      <c:valAx>
        <c:axId val="31431499"/>
        <c:scaling>
          <c:orientation val="minMax"/>
          <c:max val="150"/>
          <c:min val="-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6201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95"/>
          <c:y val="0.933"/>
          <c:w val="0.132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Función Consumo
      C = c*(1-t)*Y</a:t>
            </a:r>
          </a:p>
        </c:rich>
      </c:tx>
      <c:layout>
        <c:manualLayout>
          <c:xMode val="factor"/>
          <c:yMode val="factor"/>
          <c:x val="0.011"/>
          <c:y val="0.04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15"/>
          <c:w val="0.974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CAP6!$N$46</c:f>
              <c:strCache>
                <c:ptCount val="1"/>
                <c:pt idx="0">
                  <c:v>C0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CAP6!$N$47:$N$80</c:f>
              <c:numCache>
                <c:ptCount val="34"/>
                <c:pt idx="0">
                  <c:v>180.00000000000003</c:v>
                </c:pt>
                <c:pt idx="1">
                  <c:v>240.00000000000003</c:v>
                </c:pt>
                <c:pt idx="2">
                  <c:v>300.00000000000006</c:v>
                </c:pt>
                <c:pt idx="3">
                  <c:v>360.00000000000006</c:v>
                </c:pt>
                <c:pt idx="4">
                  <c:v>420.00000000000006</c:v>
                </c:pt>
                <c:pt idx="5">
                  <c:v>480.00000000000006</c:v>
                </c:pt>
                <c:pt idx="6">
                  <c:v>540.0000000000001</c:v>
                </c:pt>
                <c:pt idx="7">
                  <c:v>600.0000000000001</c:v>
                </c:pt>
                <c:pt idx="8">
                  <c:v>660.0000000000001</c:v>
                </c:pt>
                <c:pt idx="9">
                  <c:v>720.0000000000001</c:v>
                </c:pt>
                <c:pt idx="10">
                  <c:v>780.0000000000001</c:v>
                </c:pt>
                <c:pt idx="11">
                  <c:v>840.0000000000001</c:v>
                </c:pt>
                <c:pt idx="12">
                  <c:v>900.0000000000001</c:v>
                </c:pt>
                <c:pt idx="13">
                  <c:v>960.0000000000001</c:v>
                </c:pt>
                <c:pt idx="14">
                  <c:v>1020.0000000000001</c:v>
                </c:pt>
                <c:pt idx="15">
                  <c:v>1080.0000000000002</c:v>
                </c:pt>
                <c:pt idx="16">
                  <c:v>1140.0000000000002</c:v>
                </c:pt>
                <c:pt idx="17">
                  <c:v>1200.0000000000002</c:v>
                </c:pt>
                <c:pt idx="18">
                  <c:v>1260.0000000000002</c:v>
                </c:pt>
                <c:pt idx="19">
                  <c:v>1320.0000000000002</c:v>
                </c:pt>
                <c:pt idx="20">
                  <c:v>1380.0000000000002</c:v>
                </c:pt>
                <c:pt idx="21">
                  <c:v>1440.0000000000002</c:v>
                </c:pt>
                <c:pt idx="22">
                  <c:v>1500.0000000000002</c:v>
                </c:pt>
                <c:pt idx="23">
                  <c:v>1560.0000000000002</c:v>
                </c:pt>
                <c:pt idx="24">
                  <c:v>1620.0000000000002</c:v>
                </c:pt>
                <c:pt idx="25">
                  <c:v>1680.0000000000002</c:v>
                </c:pt>
                <c:pt idx="26">
                  <c:v>1740.0000000000002</c:v>
                </c:pt>
                <c:pt idx="27">
                  <c:v>1800.0000000000002</c:v>
                </c:pt>
                <c:pt idx="28">
                  <c:v>1860.0000000000002</c:v>
                </c:pt>
                <c:pt idx="29">
                  <c:v>1920.0000000000002</c:v>
                </c:pt>
                <c:pt idx="30">
                  <c:v>1980.0000000000002</c:v>
                </c:pt>
                <c:pt idx="31">
                  <c:v>2040.0000000000002</c:v>
                </c:pt>
                <c:pt idx="32">
                  <c:v>2100.0000000000005</c:v>
                </c:pt>
                <c:pt idx="33">
                  <c:v>2160.0000000000005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CAP6!$D$46</c:f>
              <c:strCache>
                <c:ptCount val="1"/>
                <c:pt idx="0">
                  <c:v>C1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CAP6!$D$47:$D$80</c:f>
              <c:numCache>
                <c:ptCount val="34"/>
                <c:pt idx="0">
                  <c:v>180.00000000000003</c:v>
                </c:pt>
                <c:pt idx="1">
                  <c:v>240.00000000000003</c:v>
                </c:pt>
                <c:pt idx="2">
                  <c:v>300.00000000000006</c:v>
                </c:pt>
                <c:pt idx="3">
                  <c:v>360.00000000000006</c:v>
                </c:pt>
                <c:pt idx="4">
                  <c:v>420.00000000000006</c:v>
                </c:pt>
                <c:pt idx="5">
                  <c:v>480.00000000000006</c:v>
                </c:pt>
                <c:pt idx="6">
                  <c:v>540.0000000000001</c:v>
                </c:pt>
                <c:pt idx="7">
                  <c:v>600.0000000000001</c:v>
                </c:pt>
                <c:pt idx="8">
                  <c:v>660.0000000000001</c:v>
                </c:pt>
                <c:pt idx="9">
                  <c:v>720.0000000000001</c:v>
                </c:pt>
                <c:pt idx="10">
                  <c:v>780.0000000000001</c:v>
                </c:pt>
                <c:pt idx="11">
                  <c:v>840.0000000000001</c:v>
                </c:pt>
                <c:pt idx="12">
                  <c:v>900.0000000000001</c:v>
                </c:pt>
                <c:pt idx="13">
                  <c:v>960.0000000000001</c:v>
                </c:pt>
                <c:pt idx="14">
                  <c:v>1020.0000000000001</c:v>
                </c:pt>
                <c:pt idx="15">
                  <c:v>1080.0000000000002</c:v>
                </c:pt>
                <c:pt idx="16">
                  <c:v>1140.0000000000002</c:v>
                </c:pt>
                <c:pt idx="17">
                  <c:v>1200.0000000000002</c:v>
                </c:pt>
                <c:pt idx="18">
                  <c:v>1260.0000000000002</c:v>
                </c:pt>
                <c:pt idx="19">
                  <c:v>1320.0000000000002</c:v>
                </c:pt>
                <c:pt idx="20">
                  <c:v>1380.0000000000002</c:v>
                </c:pt>
                <c:pt idx="21">
                  <c:v>1440.0000000000002</c:v>
                </c:pt>
                <c:pt idx="22">
                  <c:v>1500.0000000000002</c:v>
                </c:pt>
                <c:pt idx="23">
                  <c:v>1560.0000000000002</c:v>
                </c:pt>
                <c:pt idx="24">
                  <c:v>1620.0000000000002</c:v>
                </c:pt>
                <c:pt idx="25">
                  <c:v>1680.0000000000002</c:v>
                </c:pt>
                <c:pt idx="26">
                  <c:v>1740.0000000000002</c:v>
                </c:pt>
                <c:pt idx="27">
                  <c:v>1800.0000000000002</c:v>
                </c:pt>
                <c:pt idx="28">
                  <c:v>1860.0000000000002</c:v>
                </c:pt>
                <c:pt idx="29">
                  <c:v>1920.0000000000002</c:v>
                </c:pt>
                <c:pt idx="30">
                  <c:v>1980.0000000000002</c:v>
                </c:pt>
                <c:pt idx="31">
                  <c:v>2040.0000000000002</c:v>
                </c:pt>
                <c:pt idx="32">
                  <c:v>2100.0000000000005</c:v>
                </c:pt>
                <c:pt idx="33">
                  <c:v>2160.0000000000005</c:v>
                </c:pt>
              </c:numCache>
            </c:numRef>
          </c:val>
          <c:smooth val="0"/>
        </c:ser>
        <c:marker val="1"/>
        <c:axId val="14448036"/>
        <c:axId val="62923461"/>
      </c:lineChart>
      <c:cat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2923461"/>
        <c:crosses val="autoZero"/>
        <c:auto val="1"/>
        <c:lblOffset val="100"/>
        <c:tickLblSkip val="4"/>
        <c:noMultiLvlLbl val="0"/>
      </c:catAx>
      <c:valAx>
        <c:axId val="62923461"/>
        <c:scaling>
          <c:orientation val="minMax"/>
          <c:max val="2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Millones de dólares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48036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25"/>
          <c:y val="0.934"/>
          <c:w val="0.127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Función Inversión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 I = Ibar - b*i</a:t>
            </a:r>
          </a:p>
        </c:rich>
      </c:tx>
      <c:layout>
        <c:manualLayout>
          <c:xMode val="factor"/>
          <c:yMode val="factor"/>
          <c:x val="-0.0367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97"/>
          <c:w val="0.97075"/>
          <c:h val="0.821"/>
        </c:manualLayout>
      </c:layout>
      <c:lineChart>
        <c:grouping val="standard"/>
        <c:varyColors val="0"/>
        <c:ser>
          <c:idx val="0"/>
          <c:order val="0"/>
          <c:tx>
            <c:strRef>
              <c:f>CAP6!$O$46</c:f>
              <c:strCache>
                <c:ptCount val="1"/>
                <c:pt idx="0">
                  <c:v>I0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CAP6!$V$47:$V$80</c:f>
              <c:numCache>
                <c:ptCount val="3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</c:numCache>
            </c:numRef>
          </c:cat>
          <c:val>
            <c:numRef>
              <c:f>CAP6!$O$47:$O$80</c:f>
              <c:numCache>
                <c:ptCount val="34"/>
                <c:pt idx="0">
                  <c:v>4</c:v>
                </c:pt>
                <c:pt idx="1">
                  <c:v>3.6</c:v>
                </c:pt>
                <c:pt idx="2">
                  <c:v>3.2</c:v>
                </c:pt>
                <c:pt idx="3">
                  <c:v>2.8</c:v>
                </c:pt>
                <c:pt idx="4">
                  <c:v>2.4</c:v>
                </c:pt>
                <c:pt idx="5">
                  <c:v>2</c:v>
                </c:pt>
                <c:pt idx="6">
                  <c:v>1.6</c:v>
                </c:pt>
                <c:pt idx="7">
                  <c:v>1.2000000000000002</c:v>
                </c:pt>
                <c:pt idx="8">
                  <c:v>0.7999999999999998</c:v>
                </c:pt>
                <c:pt idx="9">
                  <c:v>0.3999999999999999</c:v>
                </c:pt>
                <c:pt idx="10">
                  <c:v>0</c:v>
                </c:pt>
                <c:pt idx="11">
                  <c:v>-0.40000000000000036</c:v>
                </c:pt>
                <c:pt idx="12">
                  <c:v>-0.7999999999999998</c:v>
                </c:pt>
                <c:pt idx="13">
                  <c:v>-1.2000000000000002</c:v>
                </c:pt>
                <c:pt idx="14">
                  <c:v>-1.5999999999999996</c:v>
                </c:pt>
                <c:pt idx="15">
                  <c:v>-2</c:v>
                </c:pt>
                <c:pt idx="16">
                  <c:v>-2.4000000000000004</c:v>
                </c:pt>
                <c:pt idx="17">
                  <c:v>-2.8</c:v>
                </c:pt>
                <c:pt idx="18">
                  <c:v>-3.2</c:v>
                </c:pt>
                <c:pt idx="19">
                  <c:v>-3.5999999999999996</c:v>
                </c:pt>
                <c:pt idx="20">
                  <c:v>-4</c:v>
                </c:pt>
                <c:pt idx="21">
                  <c:v>-4.4</c:v>
                </c:pt>
                <c:pt idx="22">
                  <c:v>-4.800000000000001</c:v>
                </c:pt>
                <c:pt idx="23">
                  <c:v>-5.199999999999999</c:v>
                </c:pt>
                <c:pt idx="24">
                  <c:v>-5.6</c:v>
                </c:pt>
                <c:pt idx="25">
                  <c:v>-6</c:v>
                </c:pt>
                <c:pt idx="26">
                  <c:v>-6.4</c:v>
                </c:pt>
                <c:pt idx="27">
                  <c:v>-6.800000000000001</c:v>
                </c:pt>
                <c:pt idx="28">
                  <c:v>-7.199999999999999</c:v>
                </c:pt>
                <c:pt idx="29">
                  <c:v>-7.6</c:v>
                </c:pt>
                <c:pt idx="30">
                  <c:v>-8</c:v>
                </c:pt>
                <c:pt idx="31">
                  <c:v>-8.4</c:v>
                </c:pt>
                <c:pt idx="32">
                  <c:v>-8.8</c:v>
                </c:pt>
                <c:pt idx="33">
                  <c:v>-9.2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CAP6!$E$46</c:f>
              <c:strCache>
                <c:ptCount val="1"/>
                <c:pt idx="0">
                  <c:v>I1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CAP6!$V$47:$V$80</c:f>
              <c:numCache>
                <c:ptCount val="3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</c:numCache>
            </c:numRef>
          </c:cat>
          <c:val>
            <c:numRef>
              <c:f>CAP6!$E$47:$E$80</c:f>
              <c:numCache>
                <c:ptCount val="34"/>
                <c:pt idx="0">
                  <c:v>4</c:v>
                </c:pt>
                <c:pt idx="1">
                  <c:v>3.6</c:v>
                </c:pt>
                <c:pt idx="2">
                  <c:v>3.2</c:v>
                </c:pt>
                <c:pt idx="3">
                  <c:v>2.8</c:v>
                </c:pt>
                <c:pt idx="4">
                  <c:v>2.4</c:v>
                </c:pt>
                <c:pt idx="5">
                  <c:v>2</c:v>
                </c:pt>
                <c:pt idx="6">
                  <c:v>1.6</c:v>
                </c:pt>
                <c:pt idx="7">
                  <c:v>1.2000000000000002</c:v>
                </c:pt>
                <c:pt idx="8">
                  <c:v>0.7999999999999998</c:v>
                </c:pt>
                <c:pt idx="9">
                  <c:v>0.3999999999999999</c:v>
                </c:pt>
                <c:pt idx="10">
                  <c:v>0</c:v>
                </c:pt>
                <c:pt idx="11">
                  <c:v>-0.40000000000000036</c:v>
                </c:pt>
                <c:pt idx="12">
                  <c:v>-0.7999999999999998</c:v>
                </c:pt>
                <c:pt idx="13">
                  <c:v>-1.2000000000000002</c:v>
                </c:pt>
                <c:pt idx="14">
                  <c:v>-1.5999999999999996</c:v>
                </c:pt>
                <c:pt idx="15">
                  <c:v>-2</c:v>
                </c:pt>
                <c:pt idx="16">
                  <c:v>-2.4000000000000004</c:v>
                </c:pt>
                <c:pt idx="17">
                  <c:v>-2.8</c:v>
                </c:pt>
                <c:pt idx="18">
                  <c:v>-3.2</c:v>
                </c:pt>
                <c:pt idx="19">
                  <c:v>-3.5999999999999996</c:v>
                </c:pt>
                <c:pt idx="20">
                  <c:v>-4</c:v>
                </c:pt>
                <c:pt idx="21">
                  <c:v>-4.4</c:v>
                </c:pt>
                <c:pt idx="22">
                  <c:v>-4.800000000000001</c:v>
                </c:pt>
                <c:pt idx="23">
                  <c:v>-5.199999999999999</c:v>
                </c:pt>
                <c:pt idx="24">
                  <c:v>-5.6</c:v>
                </c:pt>
                <c:pt idx="25">
                  <c:v>-6</c:v>
                </c:pt>
                <c:pt idx="26">
                  <c:v>-6.4</c:v>
                </c:pt>
                <c:pt idx="27">
                  <c:v>-6.800000000000001</c:v>
                </c:pt>
                <c:pt idx="28">
                  <c:v>-7.199999999999999</c:v>
                </c:pt>
                <c:pt idx="29">
                  <c:v>-7.6</c:v>
                </c:pt>
                <c:pt idx="30">
                  <c:v>-8</c:v>
                </c:pt>
                <c:pt idx="31">
                  <c:v>-8.4</c:v>
                </c:pt>
                <c:pt idx="32">
                  <c:v>-8.8</c:v>
                </c:pt>
                <c:pt idx="33">
                  <c:v>-9.2</c:v>
                </c:pt>
              </c:numCache>
            </c:numRef>
          </c:val>
          <c:smooth val="0"/>
        </c:ser>
        <c:marker val="1"/>
        <c:axId val="29440238"/>
        <c:axId val="63635551"/>
      </c:lineChart>
      <c:catAx>
        <c:axId val="2944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Gasto  planeado de inversión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635551"/>
        <c:crosses val="autoZero"/>
        <c:auto val="1"/>
        <c:lblOffset val="100"/>
        <c:tickLblSkip val="4"/>
        <c:noMultiLvlLbl val="0"/>
      </c:catAx>
      <c:valAx>
        <c:axId val="63635551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40238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5"/>
          <c:y val="0.95425"/>
          <c:w val="0.125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Exportaciones e Importaciones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Exp = Xbar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Imp = m*Y</a:t>
            </a:r>
          </a:p>
        </c:rich>
      </c:tx>
      <c:layout>
        <c:manualLayout>
          <c:xMode val="factor"/>
          <c:yMode val="factor"/>
          <c:x val="0.0022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96"/>
          <c:w val="0.96275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CAP6!$R$46</c:f>
              <c:strCache>
                <c:ptCount val="1"/>
                <c:pt idx="0">
                  <c:v>Xbar0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Xbar0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CAP6!$R$47:$R$80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CAP6!$H$46</c:f>
              <c:strCache>
                <c:ptCount val="1"/>
                <c:pt idx="0">
                  <c:v>Xbar1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Xbar1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CAP6!$H$47:$H$80</c:f>
              <c:numCache>
                <c:ptCount val="3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CAP6!$S$46</c:f>
              <c:strCache>
                <c:ptCount val="1"/>
                <c:pt idx="0">
                  <c:v>Imp0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Courier"/>
                        <a:ea typeface="Courier"/>
                        <a:cs typeface="Courier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Imp0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CAP6!$S$47:$S$80</c:f>
              <c:numCache>
                <c:ptCount val="34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190</c:v>
                </c:pt>
                <c:pt idx="17">
                  <c:v>200</c:v>
                </c:pt>
                <c:pt idx="18">
                  <c:v>210</c:v>
                </c:pt>
                <c:pt idx="19">
                  <c:v>220</c:v>
                </c:pt>
                <c:pt idx="20">
                  <c:v>230</c:v>
                </c:pt>
                <c:pt idx="21">
                  <c:v>240</c:v>
                </c:pt>
                <c:pt idx="22">
                  <c:v>250</c:v>
                </c:pt>
                <c:pt idx="23">
                  <c:v>260</c:v>
                </c:pt>
                <c:pt idx="24">
                  <c:v>270</c:v>
                </c:pt>
                <c:pt idx="25">
                  <c:v>280</c:v>
                </c:pt>
                <c:pt idx="26">
                  <c:v>290</c:v>
                </c:pt>
                <c:pt idx="27">
                  <c:v>300</c:v>
                </c:pt>
                <c:pt idx="28">
                  <c:v>310</c:v>
                </c:pt>
                <c:pt idx="29">
                  <c:v>320</c:v>
                </c:pt>
                <c:pt idx="30">
                  <c:v>330</c:v>
                </c:pt>
                <c:pt idx="31">
                  <c:v>340</c:v>
                </c:pt>
                <c:pt idx="32">
                  <c:v>350</c:v>
                </c:pt>
                <c:pt idx="33">
                  <c:v>360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CAP6!$I$46</c:f>
              <c:strCache>
                <c:ptCount val="1"/>
                <c:pt idx="0">
                  <c:v>Imp1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CAP6!$I$47:$I$80</c:f>
              <c:numCache>
                <c:ptCount val="34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190</c:v>
                </c:pt>
                <c:pt idx="17">
                  <c:v>200</c:v>
                </c:pt>
                <c:pt idx="18">
                  <c:v>210</c:v>
                </c:pt>
                <c:pt idx="19">
                  <c:v>220</c:v>
                </c:pt>
                <c:pt idx="20">
                  <c:v>230</c:v>
                </c:pt>
                <c:pt idx="21">
                  <c:v>240</c:v>
                </c:pt>
                <c:pt idx="22">
                  <c:v>250</c:v>
                </c:pt>
                <c:pt idx="23">
                  <c:v>260</c:v>
                </c:pt>
                <c:pt idx="24">
                  <c:v>270</c:v>
                </c:pt>
                <c:pt idx="25">
                  <c:v>280</c:v>
                </c:pt>
                <c:pt idx="26">
                  <c:v>290</c:v>
                </c:pt>
                <c:pt idx="27">
                  <c:v>300</c:v>
                </c:pt>
                <c:pt idx="28">
                  <c:v>310</c:v>
                </c:pt>
                <c:pt idx="29">
                  <c:v>320</c:v>
                </c:pt>
                <c:pt idx="30">
                  <c:v>330</c:v>
                </c:pt>
                <c:pt idx="31">
                  <c:v>340</c:v>
                </c:pt>
                <c:pt idx="32">
                  <c:v>350</c:v>
                </c:pt>
                <c:pt idx="33">
                  <c:v>360</c:v>
                </c:pt>
              </c:numCache>
            </c:numRef>
          </c:val>
          <c:smooth val="0"/>
        </c:ser>
        <c:marker val="1"/>
        <c:axId val="35849048"/>
        <c:axId val="54205977"/>
      </c:lineChart>
      <c:catAx>
        <c:axId val="35849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05977"/>
        <c:crosses val="autoZero"/>
        <c:auto val="1"/>
        <c:lblOffset val="100"/>
        <c:tickLblSkip val="4"/>
        <c:noMultiLvlLbl val="0"/>
      </c:catAx>
      <c:valAx>
        <c:axId val="5420597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Exportaciones e Importaciones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49048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5"/>
          <c:y val="0.933"/>
          <c:w val="0.376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Exportaciones Netas
      XN = Xbar - m*Y</a:t>
            </a:r>
          </a:p>
        </c:rich>
      </c:tx>
      <c:layout>
        <c:manualLayout>
          <c:xMode val="factor"/>
          <c:yMode val="factor"/>
          <c:x val="-0.0022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875"/>
          <c:w val="0.953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CAP6!$T$46</c:f>
              <c:strCache>
                <c:ptCount val="1"/>
                <c:pt idx="0">
                  <c:v>XN0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CAP6!$F$149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CAP6!$F$150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CAP6!$F$151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CAP6!$F$152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CAP6!$F$153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CAP6!$F$154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CAP6!$F$155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CAP6!$F$156</c:f>
                  <c:strCache>
                    <c:ptCount val="1"/>
                    <c:pt idx="0">
                      <c:v>     XN0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CAP6!$T$47:$T$80</c:f>
              <c:numCache>
                <c:ptCount val="34"/>
                <c:pt idx="0">
                  <c:v>70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0</c:v>
                </c:pt>
                <c:pt idx="8">
                  <c:v>-10</c:v>
                </c:pt>
                <c:pt idx="9">
                  <c:v>-20</c:v>
                </c:pt>
                <c:pt idx="10">
                  <c:v>-30</c:v>
                </c:pt>
                <c:pt idx="11">
                  <c:v>-40</c:v>
                </c:pt>
                <c:pt idx="12">
                  <c:v>-50</c:v>
                </c:pt>
                <c:pt idx="13">
                  <c:v>-60</c:v>
                </c:pt>
                <c:pt idx="14">
                  <c:v>-70</c:v>
                </c:pt>
                <c:pt idx="15">
                  <c:v>-80</c:v>
                </c:pt>
                <c:pt idx="16">
                  <c:v>-90</c:v>
                </c:pt>
                <c:pt idx="17">
                  <c:v>-100</c:v>
                </c:pt>
                <c:pt idx="18">
                  <c:v>-110</c:v>
                </c:pt>
                <c:pt idx="19">
                  <c:v>-120</c:v>
                </c:pt>
                <c:pt idx="20">
                  <c:v>-130</c:v>
                </c:pt>
                <c:pt idx="21">
                  <c:v>-140</c:v>
                </c:pt>
                <c:pt idx="22">
                  <c:v>-150</c:v>
                </c:pt>
                <c:pt idx="23">
                  <c:v>-160</c:v>
                </c:pt>
                <c:pt idx="24">
                  <c:v>-170</c:v>
                </c:pt>
                <c:pt idx="25">
                  <c:v>-180</c:v>
                </c:pt>
                <c:pt idx="26">
                  <c:v>-190</c:v>
                </c:pt>
                <c:pt idx="27">
                  <c:v>-200</c:v>
                </c:pt>
                <c:pt idx="28">
                  <c:v>-210</c:v>
                </c:pt>
                <c:pt idx="29">
                  <c:v>-220</c:v>
                </c:pt>
                <c:pt idx="30">
                  <c:v>-230</c:v>
                </c:pt>
                <c:pt idx="31">
                  <c:v>-240</c:v>
                </c:pt>
                <c:pt idx="32">
                  <c:v>-250</c:v>
                </c:pt>
                <c:pt idx="33">
                  <c:v>-260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CAP6!$J$46</c:f>
              <c:strCache>
                <c:ptCount val="1"/>
                <c:pt idx="0">
                  <c:v>XN1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CAP6!$E$148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CAP6!$E$149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CAP6!$E$150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CAP6!$E$151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CAP6!$E$152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CAP6!$E$153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CAP6!$E$154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CAP6!$E$155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CAP6!$E$156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CAP6!$E$157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CAP6!$E$158</c:f>
                  <c:strCache>
                    <c:ptCount val="1"/>
                    <c:pt idx="0">
                      <c:v>     XN1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CAP6!$A$47:$A$80</c:f>
              <c:numCache>
                <c:ptCount val="34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900</c:v>
                </c:pt>
                <c:pt idx="7">
                  <c:v>1000</c:v>
                </c:pt>
                <c:pt idx="8">
                  <c:v>1100</c:v>
                </c:pt>
                <c:pt idx="9">
                  <c:v>1200</c:v>
                </c:pt>
                <c:pt idx="10">
                  <c:v>1300</c:v>
                </c:pt>
                <c:pt idx="11">
                  <c:v>1400</c:v>
                </c:pt>
                <c:pt idx="12">
                  <c:v>1500</c:v>
                </c:pt>
                <c:pt idx="13">
                  <c:v>1600</c:v>
                </c:pt>
                <c:pt idx="14">
                  <c:v>1700</c:v>
                </c:pt>
                <c:pt idx="15">
                  <c:v>1800</c:v>
                </c:pt>
                <c:pt idx="16">
                  <c:v>1900</c:v>
                </c:pt>
                <c:pt idx="17">
                  <c:v>2000</c:v>
                </c:pt>
                <c:pt idx="18">
                  <c:v>2100</c:v>
                </c:pt>
                <c:pt idx="19">
                  <c:v>2200</c:v>
                </c:pt>
                <c:pt idx="20">
                  <c:v>2300</c:v>
                </c:pt>
                <c:pt idx="21">
                  <c:v>2400</c:v>
                </c:pt>
                <c:pt idx="22">
                  <c:v>2500</c:v>
                </c:pt>
                <c:pt idx="23">
                  <c:v>2600</c:v>
                </c:pt>
                <c:pt idx="24">
                  <c:v>2700</c:v>
                </c:pt>
                <c:pt idx="25">
                  <c:v>2800</c:v>
                </c:pt>
                <c:pt idx="26">
                  <c:v>2900</c:v>
                </c:pt>
                <c:pt idx="27">
                  <c:v>3000</c:v>
                </c:pt>
                <c:pt idx="28">
                  <c:v>3100</c:v>
                </c:pt>
                <c:pt idx="29">
                  <c:v>3200</c:v>
                </c:pt>
                <c:pt idx="30">
                  <c:v>3300</c:v>
                </c:pt>
                <c:pt idx="31">
                  <c:v>3400</c:v>
                </c:pt>
                <c:pt idx="32">
                  <c:v>3500</c:v>
                </c:pt>
                <c:pt idx="33">
                  <c:v>3600</c:v>
                </c:pt>
              </c:numCache>
            </c:numRef>
          </c:cat>
          <c:val>
            <c:numRef>
              <c:f>CAP6!$J$47:$J$80</c:f>
              <c:numCache>
                <c:ptCount val="34"/>
                <c:pt idx="0">
                  <c:v>70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  <c:pt idx="5">
                  <c:v>20</c:v>
                </c:pt>
                <c:pt idx="6">
                  <c:v>10</c:v>
                </c:pt>
                <c:pt idx="7">
                  <c:v>0</c:v>
                </c:pt>
                <c:pt idx="8">
                  <c:v>-10</c:v>
                </c:pt>
                <c:pt idx="9">
                  <c:v>-20</c:v>
                </c:pt>
                <c:pt idx="10">
                  <c:v>-30</c:v>
                </c:pt>
                <c:pt idx="11">
                  <c:v>-40</c:v>
                </c:pt>
                <c:pt idx="12">
                  <c:v>-50</c:v>
                </c:pt>
                <c:pt idx="13">
                  <c:v>-60</c:v>
                </c:pt>
                <c:pt idx="14">
                  <c:v>-70</c:v>
                </c:pt>
                <c:pt idx="15">
                  <c:v>-80</c:v>
                </c:pt>
                <c:pt idx="16">
                  <c:v>-90</c:v>
                </c:pt>
                <c:pt idx="17">
                  <c:v>-100</c:v>
                </c:pt>
                <c:pt idx="18">
                  <c:v>-110</c:v>
                </c:pt>
                <c:pt idx="19">
                  <c:v>-120</c:v>
                </c:pt>
                <c:pt idx="20">
                  <c:v>-130</c:v>
                </c:pt>
                <c:pt idx="21">
                  <c:v>-140</c:v>
                </c:pt>
                <c:pt idx="22">
                  <c:v>-150</c:v>
                </c:pt>
                <c:pt idx="23">
                  <c:v>-160</c:v>
                </c:pt>
                <c:pt idx="24">
                  <c:v>-170</c:v>
                </c:pt>
                <c:pt idx="25">
                  <c:v>-180</c:v>
                </c:pt>
                <c:pt idx="26">
                  <c:v>-190</c:v>
                </c:pt>
                <c:pt idx="27">
                  <c:v>-200</c:v>
                </c:pt>
                <c:pt idx="28">
                  <c:v>-210</c:v>
                </c:pt>
                <c:pt idx="29">
                  <c:v>-220</c:v>
                </c:pt>
                <c:pt idx="30">
                  <c:v>-230</c:v>
                </c:pt>
                <c:pt idx="31">
                  <c:v>-240</c:v>
                </c:pt>
                <c:pt idx="32">
                  <c:v>-250</c:v>
                </c:pt>
                <c:pt idx="33">
                  <c:v>-260</c:v>
                </c:pt>
              </c:numCache>
            </c:numRef>
          </c:val>
          <c:smooth val="0"/>
        </c:ser>
        <c:marker val="1"/>
        <c:axId val="18091746"/>
        <c:axId val="28607987"/>
      </c:lineChart>
      <c:catAx>
        <c:axId val="1809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8607987"/>
        <c:crosses val="autoZero"/>
        <c:auto val="1"/>
        <c:lblOffset val="100"/>
        <c:tickLblSkip val="4"/>
        <c:noMultiLvlLbl val="0"/>
      </c:catAx>
      <c:valAx>
        <c:axId val="28607987"/>
        <c:scaling>
          <c:orientation val="minMax"/>
          <c:max val="100"/>
          <c:min val="-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Exportaciones Netas (NX)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9174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25"/>
          <c:y val="0.934"/>
          <c:w val="0.127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ana\AppData\Local\Microsoft\Windows\Temporary%20Internet%20Files\Content.Outlook\WJ08PR0F\CA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2"/>
      <sheetName val="Actual"/>
      <sheetName val="INDEX"/>
      <sheetName val="Indices"/>
      <sheetName val="G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261"/>
  <sheetViews>
    <sheetView showGridLines="0" tabSelected="1" zoomScalePageLayoutView="0" workbookViewId="0" topLeftCell="A1">
      <selection activeCell="E1" sqref="E1"/>
    </sheetView>
  </sheetViews>
  <sheetFormatPr defaultColWidth="9.625" defaultRowHeight="12.75"/>
  <cols>
    <col min="1" max="1" width="30.00390625" style="2" customWidth="1"/>
    <col min="2" max="3" width="15.375" style="2" customWidth="1"/>
    <col min="4" max="4" width="17.375" style="2" customWidth="1"/>
    <col min="5" max="5" width="13.50390625" style="2" customWidth="1"/>
    <col min="6" max="6" width="12.25390625" style="2" customWidth="1"/>
    <col min="7" max="7" width="11.875" style="2" customWidth="1"/>
    <col min="8" max="8" width="11.625" style="2" customWidth="1"/>
    <col min="9" max="9" width="15.00390625" style="2" customWidth="1"/>
    <col min="10" max="13" width="9.625" style="2" customWidth="1"/>
    <col min="14" max="14" width="11.75390625" style="2" customWidth="1"/>
    <col min="15" max="15" width="9.625" style="2" customWidth="1"/>
    <col min="16" max="16" width="11.625" style="2" customWidth="1"/>
    <col min="17" max="251" width="9.625" style="2" customWidth="1"/>
    <col min="252" max="252" width="13.625" style="2" customWidth="1"/>
    <col min="253" max="16384" width="9.625" style="2" customWidth="1"/>
  </cols>
  <sheetData>
    <row r="1" spans="1:39" ht="12.75">
      <c r="A1" s="1"/>
      <c r="C1" s="3" t="s">
        <v>575</v>
      </c>
      <c r="E1" s="82" t="s">
        <v>622</v>
      </c>
      <c r="H1" s="4" t="s">
        <v>0</v>
      </c>
      <c r="I1" s="69" t="s">
        <v>1</v>
      </c>
      <c r="J1" s="69" t="s">
        <v>2</v>
      </c>
      <c r="K1" s="70"/>
      <c r="L1" s="70"/>
      <c r="M1" s="70"/>
      <c r="N1" s="69" t="s">
        <v>3</v>
      </c>
      <c r="O1" s="69" t="s">
        <v>4</v>
      </c>
      <c r="P1" s="70"/>
      <c r="Q1" s="69" t="s">
        <v>5</v>
      </c>
      <c r="R1" s="69" t="s">
        <v>6</v>
      </c>
      <c r="S1" s="70"/>
      <c r="T1" s="70"/>
      <c r="U1" s="70"/>
      <c r="V1" s="70"/>
      <c r="W1" s="70"/>
      <c r="X1" s="70"/>
      <c r="Y1" s="70"/>
      <c r="Z1" s="69" t="s">
        <v>7</v>
      </c>
      <c r="AA1" s="71" t="s">
        <v>8</v>
      </c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39" ht="12">
      <c r="A2" s="52" t="s">
        <v>621</v>
      </c>
      <c r="C2" s="6" t="s">
        <v>9</v>
      </c>
      <c r="D2" s="6" t="s">
        <v>9</v>
      </c>
      <c r="E2" s="6" t="s">
        <v>9</v>
      </c>
      <c r="F2" s="6" t="s">
        <v>9</v>
      </c>
      <c r="G2" s="6" t="s">
        <v>9</v>
      </c>
      <c r="H2" s="4" t="s">
        <v>10</v>
      </c>
      <c r="I2" s="70"/>
      <c r="J2" s="69" t="s">
        <v>11</v>
      </c>
      <c r="K2" s="70"/>
      <c r="L2" s="70"/>
      <c r="M2" s="70"/>
      <c r="N2" s="70"/>
      <c r="O2" s="69" t="s">
        <v>12</v>
      </c>
      <c r="P2" s="70"/>
      <c r="Q2" s="70"/>
      <c r="R2" s="70"/>
      <c r="S2" s="69" t="s">
        <v>13</v>
      </c>
      <c r="T2" s="69" t="s">
        <v>14</v>
      </c>
      <c r="U2" s="69" t="s">
        <v>15</v>
      </c>
      <c r="V2" s="70"/>
      <c r="W2" s="70"/>
      <c r="X2" s="69" t="s">
        <v>16</v>
      </c>
      <c r="Y2" s="69" t="s">
        <v>14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</row>
    <row r="3" spans="1:39" ht="12">
      <c r="A3" s="4"/>
      <c r="B3" s="4" t="s">
        <v>17</v>
      </c>
      <c r="C3" s="7" t="s">
        <v>18</v>
      </c>
      <c r="I3" s="70"/>
      <c r="J3" s="69" t="s">
        <v>19</v>
      </c>
      <c r="K3" s="70"/>
      <c r="L3" s="70"/>
      <c r="M3" s="70"/>
      <c r="N3" s="70"/>
      <c r="O3" s="72" t="s">
        <v>20</v>
      </c>
      <c r="P3" s="70"/>
      <c r="Q3" s="70"/>
      <c r="R3" s="70"/>
      <c r="S3" s="70"/>
      <c r="T3" s="69" t="s">
        <v>21</v>
      </c>
      <c r="U3" s="69" t="s">
        <v>22</v>
      </c>
      <c r="V3" s="70"/>
      <c r="W3" s="70"/>
      <c r="X3" s="70"/>
      <c r="Y3" s="69" t="s">
        <v>21</v>
      </c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39" ht="12">
      <c r="A4" s="3" t="s">
        <v>23</v>
      </c>
      <c r="I4" s="69" t="s">
        <v>24</v>
      </c>
      <c r="J4" s="69" t="s">
        <v>25</v>
      </c>
      <c r="K4" s="70"/>
      <c r="L4" s="70"/>
      <c r="M4" s="70"/>
      <c r="N4" s="70"/>
      <c r="O4" s="70"/>
      <c r="P4" s="70"/>
      <c r="Q4" s="70"/>
      <c r="R4" s="70"/>
      <c r="S4" s="72" t="s">
        <v>26</v>
      </c>
      <c r="T4" s="69" t="s">
        <v>27</v>
      </c>
      <c r="U4" s="69" t="s">
        <v>28</v>
      </c>
      <c r="V4" s="70"/>
      <c r="W4" s="70"/>
      <c r="X4" s="70"/>
      <c r="Y4" s="69" t="s">
        <v>27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ht="12">
      <c r="A5" s="3" t="s">
        <v>29</v>
      </c>
      <c r="B5" s="9"/>
      <c r="I5" s="70"/>
      <c r="J5" s="69" t="s">
        <v>20</v>
      </c>
      <c r="K5" s="70"/>
      <c r="L5" s="72" t="s">
        <v>30</v>
      </c>
      <c r="M5" s="69" t="s">
        <v>31</v>
      </c>
      <c r="N5" s="70"/>
      <c r="O5" s="70"/>
      <c r="P5" s="70"/>
      <c r="Q5" s="70"/>
      <c r="R5" s="70"/>
      <c r="S5" s="70"/>
      <c r="T5" s="69" t="s">
        <v>32</v>
      </c>
      <c r="U5" s="69" t="s">
        <v>33</v>
      </c>
      <c r="V5" s="70"/>
      <c r="W5" s="70"/>
      <c r="X5" s="70"/>
      <c r="Y5" s="69" t="s">
        <v>32</v>
      </c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1:39" ht="12">
      <c r="A6" s="3" t="s">
        <v>34</v>
      </c>
      <c r="I6" s="70"/>
      <c r="J6" s="70"/>
      <c r="K6" s="70"/>
      <c r="L6" s="70"/>
      <c r="M6" s="70"/>
      <c r="N6" s="69" t="s">
        <v>35</v>
      </c>
      <c r="O6" s="70"/>
      <c r="P6" s="70"/>
      <c r="Q6" s="70"/>
      <c r="R6" s="70"/>
      <c r="S6" s="70"/>
      <c r="T6" s="70"/>
      <c r="U6" s="69" t="s">
        <v>36</v>
      </c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</row>
    <row r="7" spans="1:39" ht="12">
      <c r="A7" s="3" t="s">
        <v>37</v>
      </c>
      <c r="I7" s="69" t="s">
        <v>38</v>
      </c>
      <c r="J7" s="69" t="s">
        <v>39</v>
      </c>
      <c r="K7" s="69" t="s">
        <v>40</v>
      </c>
      <c r="L7" s="69" t="s">
        <v>41</v>
      </c>
      <c r="M7" s="69" t="s">
        <v>42</v>
      </c>
      <c r="N7" s="70"/>
      <c r="O7" s="72" t="s">
        <v>43</v>
      </c>
      <c r="P7" s="69" t="s">
        <v>44</v>
      </c>
      <c r="Q7" s="70"/>
      <c r="R7" s="70"/>
      <c r="S7" s="70"/>
      <c r="T7" s="70"/>
      <c r="U7" s="69" t="s">
        <v>45</v>
      </c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</row>
    <row r="8" spans="1:39" ht="12">
      <c r="A8" s="3" t="s">
        <v>46</v>
      </c>
      <c r="I8" s="70"/>
      <c r="J8" s="69" t="s">
        <v>47</v>
      </c>
      <c r="K8" s="69" t="s">
        <v>48</v>
      </c>
      <c r="L8" s="72" t="s">
        <v>49</v>
      </c>
      <c r="M8" s="69" t="s">
        <v>50</v>
      </c>
      <c r="N8" s="70"/>
      <c r="O8" s="70"/>
      <c r="P8" s="69" t="s">
        <v>51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</row>
    <row r="9" spans="1:39" ht="12">
      <c r="A9" s="3" t="s">
        <v>52</v>
      </c>
      <c r="I9" s="70"/>
      <c r="J9" s="69" t="s">
        <v>53</v>
      </c>
      <c r="K9" s="69" t="s">
        <v>54</v>
      </c>
      <c r="L9" s="69" t="s">
        <v>55</v>
      </c>
      <c r="M9" s="69" t="s">
        <v>56</v>
      </c>
      <c r="N9" s="70"/>
      <c r="O9" s="70"/>
      <c r="P9" s="69" t="s">
        <v>57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3" t="s">
        <v>58</v>
      </c>
      <c r="AH9" s="70"/>
      <c r="AI9" s="70"/>
      <c r="AJ9" s="70"/>
      <c r="AK9" s="70"/>
      <c r="AL9" s="70"/>
      <c r="AM9" s="70"/>
    </row>
    <row r="10" spans="1:39" ht="12">
      <c r="A10" s="3" t="s">
        <v>59</v>
      </c>
      <c r="I10" s="69" t="s">
        <v>60</v>
      </c>
      <c r="J10" s="69" t="s">
        <v>61</v>
      </c>
      <c r="K10" s="69" t="s">
        <v>62</v>
      </c>
      <c r="L10" s="70"/>
      <c r="M10" s="69" t="s">
        <v>63</v>
      </c>
      <c r="N10" s="70"/>
      <c r="O10" s="70"/>
      <c r="P10" s="69" t="s">
        <v>64</v>
      </c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</row>
    <row r="11" spans="1:39" ht="12">
      <c r="A11" s="3" t="s">
        <v>65</v>
      </c>
      <c r="I11" s="70"/>
      <c r="J11" s="69" t="s">
        <v>63</v>
      </c>
      <c r="K11" s="69" t="s">
        <v>20</v>
      </c>
      <c r="L11" s="70"/>
      <c r="M11" s="70"/>
      <c r="N11" s="70"/>
      <c r="O11" s="70"/>
      <c r="P11" s="69" t="s">
        <v>66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</row>
    <row r="12" spans="1:39" ht="12">
      <c r="A12" s="3" t="s">
        <v>67</v>
      </c>
      <c r="I12" s="70"/>
      <c r="J12" s="70"/>
      <c r="K12" s="70"/>
      <c r="L12" s="70"/>
      <c r="M12" s="70"/>
      <c r="N12" s="70"/>
      <c r="O12" s="70"/>
      <c r="P12" s="69" t="s">
        <v>68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2" t="s">
        <v>69</v>
      </c>
      <c r="AJ12" s="70"/>
      <c r="AK12" s="70"/>
      <c r="AL12" s="70"/>
      <c r="AM12" s="70"/>
    </row>
    <row r="13" spans="1:39" ht="12">
      <c r="A13" s="3" t="s">
        <v>564</v>
      </c>
      <c r="I13" s="69" t="s">
        <v>70</v>
      </c>
      <c r="J13" s="69" t="s">
        <v>71</v>
      </c>
      <c r="K13" s="70"/>
      <c r="L13" s="70"/>
      <c r="M13" s="70"/>
      <c r="N13" s="70"/>
      <c r="O13" s="70"/>
      <c r="P13" s="70"/>
      <c r="Q13" s="72" t="s">
        <v>72</v>
      </c>
      <c r="R13" s="69" t="s">
        <v>73</v>
      </c>
      <c r="S13" s="69" t="s">
        <v>74</v>
      </c>
      <c r="T13" s="69" t="s">
        <v>75</v>
      </c>
      <c r="U13" s="69" t="s">
        <v>76</v>
      </c>
      <c r="V13" s="69" t="s">
        <v>77</v>
      </c>
      <c r="W13" s="69" t="s">
        <v>78</v>
      </c>
      <c r="X13" s="69" t="s">
        <v>79</v>
      </c>
      <c r="Y13" s="69" t="s">
        <v>14</v>
      </c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</row>
    <row r="14" spans="1:39" ht="12">
      <c r="A14" s="3" t="s">
        <v>80</v>
      </c>
      <c r="I14" s="70"/>
      <c r="J14" s="70"/>
      <c r="K14" s="70"/>
      <c r="L14" s="70"/>
      <c r="M14" s="70"/>
      <c r="N14" s="70"/>
      <c r="O14" s="70"/>
      <c r="P14" s="70"/>
      <c r="Q14" s="70"/>
      <c r="R14" s="69" t="s">
        <v>81</v>
      </c>
      <c r="S14" s="69" t="s">
        <v>82</v>
      </c>
      <c r="T14" s="69" t="s">
        <v>83</v>
      </c>
      <c r="U14" s="69" t="s">
        <v>84</v>
      </c>
      <c r="V14" s="69" t="s">
        <v>85</v>
      </c>
      <c r="W14" s="69" t="s">
        <v>86</v>
      </c>
      <c r="X14" s="69" t="s">
        <v>87</v>
      </c>
      <c r="Y14" s="69" t="s">
        <v>88</v>
      </c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1:39" ht="12">
      <c r="A15" s="3" t="s">
        <v>89</v>
      </c>
      <c r="I15" s="70"/>
      <c r="J15" s="70"/>
      <c r="K15" s="70"/>
      <c r="L15" s="70"/>
      <c r="M15" s="70"/>
      <c r="N15" s="70"/>
      <c r="O15" s="70"/>
      <c r="P15" s="70"/>
      <c r="Q15" s="70"/>
      <c r="R15" s="69" t="s">
        <v>90</v>
      </c>
      <c r="S15" s="69" t="s">
        <v>91</v>
      </c>
      <c r="T15" s="69" t="s">
        <v>92</v>
      </c>
      <c r="U15" s="69" t="s">
        <v>93</v>
      </c>
      <c r="V15" s="69" t="s">
        <v>94</v>
      </c>
      <c r="W15" s="69" t="s">
        <v>95</v>
      </c>
      <c r="X15" s="69" t="s">
        <v>96</v>
      </c>
      <c r="Y15" s="69" t="s">
        <v>97</v>
      </c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</row>
    <row r="16" spans="1:39" ht="12">
      <c r="A16" s="3" t="s">
        <v>98</v>
      </c>
      <c r="I16" s="69" t="s">
        <v>99</v>
      </c>
      <c r="J16" s="69" t="s">
        <v>4</v>
      </c>
      <c r="K16" s="70"/>
      <c r="L16" s="70"/>
      <c r="M16" s="70"/>
      <c r="N16" s="70"/>
      <c r="O16" s="70"/>
      <c r="P16" s="70"/>
      <c r="Q16" s="70"/>
      <c r="R16" s="69" t="s">
        <v>100</v>
      </c>
      <c r="S16" s="69" t="s">
        <v>100</v>
      </c>
      <c r="T16" s="69" t="s">
        <v>100</v>
      </c>
      <c r="U16" s="69" t="s">
        <v>100</v>
      </c>
      <c r="V16" s="69" t="s">
        <v>100</v>
      </c>
      <c r="W16" s="69" t="s">
        <v>100</v>
      </c>
      <c r="X16" s="69" t="s">
        <v>100</v>
      </c>
      <c r="Y16" s="69" t="s">
        <v>100</v>
      </c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</row>
    <row r="17" spans="1:39" ht="12">
      <c r="A17" s="3" t="s">
        <v>101</v>
      </c>
      <c r="I17" s="70"/>
      <c r="J17" s="69" t="s">
        <v>102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</row>
    <row r="18" spans="1:39" ht="12">
      <c r="A18" s="3" t="s">
        <v>101</v>
      </c>
      <c r="I18" s="70"/>
      <c r="J18" s="69" t="s">
        <v>103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</row>
    <row r="19" spans="1:39" ht="12">
      <c r="A19" s="3" t="s">
        <v>104</v>
      </c>
      <c r="E19" s="9"/>
      <c r="I19" s="70"/>
      <c r="J19" s="69" t="s">
        <v>105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</row>
    <row r="20" spans="1:39" ht="12">
      <c r="A20" s="3" t="s">
        <v>104</v>
      </c>
      <c r="D20" s="5"/>
      <c r="I20" s="70"/>
      <c r="J20" s="69" t="s">
        <v>106</v>
      </c>
      <c r="K20" s="70"/>
      <c r="L20" s="70"/>
      <c r="M20" s="70"/>
      <c r="N20" s="70"/>
      <c r="O20" s="70"/>
      <c r="P20" s="70"/>
      <c r="Q20" s="69" t="s">
        <v>107</v>
      </c>
      <c r="R20" s="69" t="s">
        <v>108</v>
      </c>
      <c r="S20" s="69" t="s">
        <v>109</v>
      </c>
      <c r="T20" s="69" t="s">
        <v>14</v>
      </c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</row>
    <row r="21" spans="1:39" ht="12">
      <c r="A21" s="5" t="s">
        <v>110</v>
      </c>
      <c r="B21" s="4" t="s">
        <v>111</v>
      </c>
      <c r="C21" s="4" t="s">
        <v>112</v>
      </c>
      <c r="D21" s="4" t="s">
        <v>113</v>
      </c>
      <c r="E21" s="11" t="s">
        <v>114</v>
      </c>
      <c r="F21" s="12"/>
      <c r="G21" s="12"/>
      <c r="I21" s="70"/>
      <c r="J21" s="69" t="s">
        <v>115</v>
      </c>
      <c r="K21" s="70"/>
      <c r="L21" s="70"/>
      <c r="M21" s="70"/>
      <c r="N21" s="70"/>
      <c r="O21" s="70"/>
      <c r="P21" s="70"/>
      <c r="Q21" s="70"/>
      <c r="R21" s="69" t="s">
        <v>116</v>
      </c>
      <c r="S21" s="69" t="s">
        <v>117</v>
      </c>
      <c r="T21" s="69" t="s">
        <v>118</v>
      </c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</row>
    <row r="22" spans="1:39" ht="12">
      <c r="A22" s="3" t="s">
        <v>571</v>
      </c>
      <c r="D22" s="13">
        <v>6</v>
      </c>
      <c r="E22" s="12"/>
      <c r="F22" s="14" t="s">
        <v>119</v>
      </c>
      <c r="G22" s="15" t="s">
        <v>120</v>
      </c>
      <c r="H22" s="9"/>
      <c r="I22" s="70"/>
      <c r="J22" s="69" t="s">
        <v>121</v>
      </c>
      <c r="K22" s="70"/>
      <c r="L22" s="70"/>
      <c r="M22" s="70"/>
      <c r="N22" s="70"/>
      <c r="O22" s="70"/>
      <c r="P22" s="70"/>
      <c r="Q22" s="70"/>
      <c r="R22" s="69" t="s">
        <v>122</v>
      </c>
      <c r="S22" s="69" t="s">
        <v>123</v>
      </c>
      <c r="T22" s="69" t="s">
        <v>97</v>
      </c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</row>
    <row r="23" spans="1:39" ht="12">
      <c r="A23" s="3" t="s">
        <v>619</v>
      </c>
      <c r="E23" s="16" t="s">
        <v>73</v>
      </c>
      <c r="F23" s="55">
        <v>0.8</v>
      </c>
      <c r="G23" s="56">
        <v>0.8</v>
      </c>
      <c r="I23" s="70"/>
      <c r="J23" s="69" t="s">
        <v>124</v>
      </c>
      <c r="K23" s="70"/>
      <c r="L23" s="70"/>
      <c r="M23" s="70"/>
      <c r="N23" s="70"/>
      <c r="O23" s="70"/>
      <c r="P23" s="70"/>
      <c r="Q23" s="70"/>
      <c r="R23" s="69" t="s">
        <v>125</v>
      </c>
      <c r="S23" s="69" t="s">
        <v>125</v>
      </c>
      <c r="T23" s="69" t="s">
        <v>125</v>
      </c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  <row r="24" spans="1:39" ht="12">
      <c r="A24" s="3" t="s">
        <v>596</v>
      </c>
      <c r="E24" s="16" t="s">
        <v>74</v>
      </c>
      <c r="F24" s="55">
        <v>0.25</v>
      </c>
      <c r="G24" s="56">
        <v>0.25</v>
      </c>
      <c r="I24" s="70"/>
      <c r="J24" s="69" t="s">
        <v>126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39" ht="12">
      <c r="A25" s="3" t="s">
        <v>614</v>
      </c>
      <c r="E25" s="16" t="s">
        <v>75</v>
      </c>
      <c r="F25" s="17">
        <v>25</v>
      </c>
      <c r="G25" s="18">
        <v>25</v>
      </c>
      <c r="I25" s="70"/>
      <c r="J25" s="69" t="s">
        <v>127</v>
      </c>
      <c r="K25" s="70"/>
      <c r="L25" s="70"/>
      <c r="M25" s="70"/>
      <c r="N25" s="70"/>
      <c r="O25" s="70"/>
      <c r="P25" s="70"/>
      <c r="Q25" s="69" t="s">
        <v>128</v>
      </c>
      <c r="R25" s="69" t="s">
        <v>129</v>
      </c>
      <c r="S25" s="69" t="s">
        <v>130</v>
      </c>
      <c r="T25" s="69" t="s">
        <v>131</v>
      </c>
      <c r="U25" s="69" t="s">
        <v>132</v>
      </c>
      <c r="V25" s="69" t="s">
        <v>133</v>
      </c>
      <c r="W25" s="69" t="s">
        <v>134</v>
      </c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39" ht="12">
      <c r="A26" s="3" t="s">
        <v>615</v>
      </c>
      <c r="E26" s="16" t="s">
        <v>76</v>
      </c>
      <c r="F26" s="17">
        <v>0.25</v>
      </c>
      <c r="G26" s="18">
        <v>0.25</v>
      </c>
      <c r="I26" s="74">
        <v>5</v>
      </c>
      <c r="J26" s="69" t="s">
        <v>135</v>
      </c>
      <c r="K26" s="70"/>
      <c r="L26" s="70"/>
      <c r="M26" s="70"/>
      <c r="N26" s="70"/>
      <c r="O26" s="70"/>
      <c r="P26" s="70"/>
      <c r="Q26" s="70"/>
      <c r="R26" s="69" t="s">
        <v>136</v>
      </c>
      <c r="S26" s="69" t="s">
        <v>137</v>
      </c>
      <c r="T26" s="69" t="s">
        <v>138</v>
      </c>
      <c r="U26" s="69" t="s">
        <v>139</v>
      </c>
      <c r="V26" s="69" t="s">
        <v>140</v>
      </c>
      <c r="W26" s="69" t="s">
        <v>117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39" ht="12">
      <c r="A27" s="3" t="s">
        <v>620</v>
      </c>
      <c r="E27" s="16" t="s">
        <v>77</v>
      </c>
      <c r="F27" s="17">
        <v>50</v>
      </c>
      <c r="G27" s="18">
        <v>50</v>
      </c>
      <c r="I27" s="74">
        <v>25</v>
      </c>
      <c r="J27" s="69" t="s">
        <v>141</v>
      </c>
      <c r="K27" s="70"/>
      <c r="L27" s="70"/>
      <c r="M27" s="70"/>
      <c r="N27" s="70"/>
      <c r="O27" s="70"/>
      <c r="P27" s="70"/>
      <c r="Q27" s="70"/>
      <c r="R27" s="69" t="s">
        <v>142</v>
      </c>
      <c r="S27" s="69" t="s">
        <v>143</v>
      </c>
      <c r="T27" s="69" t="s">
        <v>144</v>
      </c>
      <c r="U27" s="69" t="s">
        <v>145</v>
      </c>
      <c r="V27" s="69" t="s">
        <v>146</v>
      </c>
      <c r="W27" s="69" t="s">
        <v>123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39" ht="12">
      <c r="A28" s="81" t="s">
        <v>597</v>
      </c>
      <c r="B28" s="54"/>
      <c r="C28" s="54"/>
      <c r="D28" s="54"/>
      <c r="E28" s="16" t="s">
        <v>78</v>
      </c>
      <c r="F28" s="55">
        <v>0.1</v>
      </c>
      <c r="G28" s="56">
        <v>0.1</v>
      </c>
      <c r="I28" s="74"/>
      <c r="J28" s="69" t="s">
        <v>147</v>
      </c>
      <c r="K28" s="70"/>
      <c r="L28" s="70"/>
      <c r="M28" s="70"/>
      <c r="N28" s="70"/>
      <c r="O28" s="70"/>
      <c r="P28" s="70"/>
      <c r="Q28" s="70"/>
      <c r="R28" s="69" t="s">
        <v>125</v>
      </c>
      <c r="S28" s="69" t="s">
        <v>125</v>
      </c>
      <c r="T28" s="69" t="s">
        <v>125</v>
      </c>
      <c r="U28" s="69" t="s">
        <v>125</v>
      </c>
      <c r="V28" s="69" t="s">
        <v>125</v>
      </c>
      <c r="W28" s="69" t="s">
        <v>125</v>
      </c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39" ht="12">
      <c r="A29" s="81" t="s">
        <v>572</v>
      </c>
      <c r="B29" s="54"/>
      <c r="C29" s="54"/>
      <c r="D29" s="54"/>
      <c r="E29" s="16" t="s">
        <v>148</v>
      </c>
      <c r="F29" s="17">
        <v>10</v>
      </c>
      <c r="G29" s="18">
        <v>10</v>
      </c>
      <c r="I29" s="74">
        <v>1</v>
      </c>
      <c r="J29" s="69" t="s">
        <v>149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39" ht="12">
      <c r="A30" s="4" t="s">
        <v>150</v>
      </c>
      <c r="B30" s="19"/>
      <c r="C30" s="19"/>
      <c r="D30" s="19"/>
      <c r="E30" s="20" t="s">
        <v>151</v>
      </c>
      <c r="F30" s="21"/>
      <c r="G30" s="22"/>
      <c r="I30" s="74">
        <v>2</v>
      </c>
      <c r="J30" s="69" t="s">
        <v>152</v>
      </c>
      <c r="K30" s="70"/>
      <c r="L30" s="70"/>
      <c r="M30" s="70"/>
      <c r="N30" s="70"/>
      <c r="O30" s="70"/>
      <c r="P30" s="70"/>
      <c r="Q30" s="69" t="s">
        <v>153</v>
      </c>
      <c r="R30" s="69" t="s">
        <v>154</v>
      </c>
      <c r="S30" s="69" t="s">
        <v>155</v>
      </c>
      <c r="T30" s="69" t="s">
        <v>156</v>
      </c>
      <c r="U30" s="69" t="s">
        <v>108</v>
      </c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</row>
    <row r="31" spans="1:39" ht="12">
      <c r="A31" s="23" t="s">
        <v>157</v>
      </c>
      <c r="B31" s="24" t="s">
        <v>158</v>
      </c>
      <c r="C31" s="25" t="s">
        <v>159</v>
      </c>
      <c r="D31" s="26" t="s">
        <v>160</v>
      </c>
      <c r="E31" s="27" t="s">
        <v>129</v>
      </c>
      <c r="F31" s="28">
        <v>75</v>
      </c>
      <c r="G31" s="29">
        <v>75</v>
      </c>
      <c r="H31" s="4" t="s">
        <v>161</v>
      </c>
      <c r="I31" s="74">
        <v>0.25</v>
      </c>
      <c r="J31" s="69" t="s">
        <v>162</v>
      </c>
      <c r="K31" s="70"/>
      <c r="L31" s="70"/>
      <c r="M31" s="70"/>
      <c r="N31" s="70"/>
      <c r="O31" s="70"/>
      <c r="P31" s="70"/>
      <c r="Q31" s="70"/>
      <c r="R31" s="69" t="s">
        <v>163</v>
      </c>
      <c r="S31" s="69" t="s">
        <v>164</v>
      </c>
      <c r="T31" s="69" t="s">
        <v>165</v>
      </c>
      <c r="U31" s="69" t="s">
        <v>116</v>
      </c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</row>
    <row r="32" spans="1:39" ht="12">
      <c r="A32" s="30" t="s">
        <v>166</v>
      </c>
      <c r="B32" s="67">
        <f>$C$40*$E$40+$D$40*$F$35/$F$36</f>
        <v>712.0000000000002</v>
      </c>
      <c r="C32" s="68">
        <f>$C$40*$F$26/$F$27*$E$40-$C$40/($F$27*$B$40)*$F$35/$F$36</f>
        <v>1.5600000000000005</v>
      </c>
      <c r="D32" s="61">
        <f>$F$37-($F$28*$B$32)+$F$29*($C$32-$F$38)</f>
        <v>-5.600000000000023</v>
      </c>
      <c r="E32" s="27" t="s">
        <v>130</v>
      </c>
      <c r="F32" s="28">
        <v>100</v>
      </c>
      <c r="G32" s="29">
        <v>100</v>
      </c>
      <c r="H32" s="4" t="s">
        <v>167</v>
      </c>
      <c r="I32" s="74">
        <v>-5</v>
      </c>
      <c r="J32" s="69" t="s">
        <v>168</v>
      </c>
      <c r="K32" s="70"/>
      <c r="L32" s="70"/>
      <c r="M32" s="70"/>
      <c r="N32" s="70"/>
      <c r="O32" s="70"/>
      <c r="P32" s="70"/>
      <c r="Q32" s="70"/>
      <c r="R32" s="69" t="s">
        <v>169</v>
      </c>
      <c r="S32" s="69" t="s">
        <v>170</v>
      </c>
      <c r="T32" s="69" t="s">
        <v>171</v>
      </c>
      <c r="U32" s="69" t="s">
        <v>122</v>
      </c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</row>
    <row r="33" spans="1:39" ht="12">
      <c r="A33" s="31" t="s">
        <v>172</v>
      </c>
      <c r="B33" s="66">
        <f>$C$41*$E$41+$D$41*$G$35/$G$36</f>
        <v>712.0000000000002</v>
      </c>
      <c r="C33" s="63">
        <f>$C$41*$G$26/$G$27*$E$41-$C$41/($G$27*$B$41)*$G$35/$G$36</f>
        <v>1.5600000000000005</v>
      </c>
      <c r="D33" s="65">
        <f>$G$37-($G$28*$B$33)+$G$29*($C$33-$G$38)</f>
        <v>-5.600000000000023</v>
      </c>
      <c r="E33" s="27" t="s">
        <v>131</v>
      </c>
      <c r="F33" s="28">
        <v>80</v>
      </c>
      <c r="G33" s="29">
        <v>80</v>
      </c>
      <c r="H33" s="4" t="s">
        <v>173</v>
      </c>
      <c r="I33" s="74">
        <v>-0.5</v>
      </c>
      <c r="J33" s="69" t="s">
        <v>174</v>
      </c>
      <c r="K33" s="70"/>
      <c r="L33" s="70"/>
      <c r="M33" s="70"/>
      <c r="N33" s="70"/>
      <c r="O33" s="70"/>
      <c r="P33" s="70"/>
      <c r="Q33" s="70"/>
      <c r="R33" s="69" t="s">
        <v>125</v>
      </c>
      <c r="S33" s="69" t="s">
        <v>125</v>
      </c>
      <c r="T33" s="69" t="s">
        <v>125</v>
      </c>
      <c r="U33" s="69" t="s">
        <v>125</v>
      </c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</row>
    <row r="34" spans="1:39" ht="12">
      <c r="A34" s="6" t="s">
        <v>9</v>
      </c>
      <c r="B34" s="6" t="s">
        <v>9</v>
      </c>
      <c r="C34" s="6" t="s">
        <v>9</v>
      </c>
      <c r="D34" s="6" t="s">
        <v>9</v>
      </c>
      <c r="E34" s="27" t="s">
        <v>132</v>
      </c>
      <c r="F34" s="28">
        <v>50</v>
      </c>
      <c r="G34" s="29">
        <v>50</v>
      </c>
      <c r="H34" s="4" t="s">
        <v>175</v>
      </c>
      <c r="I34" s="70"/>
      <c r="J34" s="69" t="s">
        <v>176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</row>
    <row r="35" spans="1:39" ht="12">
      <c r="A35" s="9"/>
      <c r="E35" s="27" t="s">
        <v>154</v>
      </c>
      <c r="F35" s="28">
        <v>100</v>
      </c>
      <c r="G35" s="29">
        <v>100</v>
      </c>
      <c r="H35" s="4" t="s">
        <v>177</v>
      </c>
      <c r="I35" s="70"/>
      <c r="J35" s="69" t="s">
        <v>178</v>
      </c>
      <c r="K35" s="70"/>
      <c r="L35" s="70"/>
      <c r="M35" s="70"/>
      <c r="N35" s="70"/>
      <c r="O35" s="70"/>
      <c r="P35" s="70"/>
      <c r="Q35" s="69" t="s">
        <v>179</v>
      </c>
      <c r="R35" s="69" t="s">
        <v>180</v>
      </c>
      <c r="S35" s="69" t="s">
        <v>181</v>
      </c>
      <c r="T35" s="69" t="s">
        <v>182</v>
      </c>
      <c r="U35" s="69" t="s">
        <v>183</v>
      </c>
      <c r="V35" s="69" t="s">
        <v>184</v>
      </c>
      <c r="W35" s="69" t="s">
        <v>185</v>
      </c>
      <c r="X35" s="69" t="s">
        <v>14</v>
      </c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</row>
    <row r="36" spans="1:39" ht="12">
      <c r="A36" s="9"/>
      <c r="B36" s="9"/>
      <c r="E36" s="27" t="s">
        <v>155</v>
      </c>
      <c r="F36" s="28">
        <v>1</v>
      </c>
      <c r="G36" s="29">
        <v>1</v>
      </c>
      <c r="H36" s="4" t="s">
        <v>186</v>
      </c>
      <c r="I36" s="70"/>
      <c r="J36" s="69" t="s">
        <v>187</v>
      </c>
      <c r="K36" s="70"/>
      <c r="L36" s="70"/>
      <c r="M36" s="70"/>
      <c r="N36" s="70"/>
      <c r="O36" s="70"/>
      <c r="P36" s="70"/>
      <c r="Q36" s="70"/>
      <c r="R36" s="69" t="s">
        <v>188</v>
      </c>
      <c r="S36" s="69" t="s">
        <v>189</v>
      </c>
      <c r="T36" s="69" t="s">
        <v>190</v>
      </c>
      <c r="U36" s="69" t="s">
        <v>191</v>
      </c>
      <c r="V36" s="69" t="s">
        <v>192</v>
      </c>
      <c r="W36" s="69" t="s">
        <v>193</v>
      </c>
      <c r="X36" s="69" t="s">
        <v>194</v>
      </c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</row>
    <row r="37" spans="1:39" ht="12">
      <c r="A37" s="9"/>
      <c r="E37" s="27" t="s">
        <v>133</v>
      </c>
      <c r="F37" s="28">
        <v>100</v>
      </c>
      <c r="G37" s="29">
        <v>100</v>
      </c>
      <c r="H37" s="4" t="s">
        <v>195</v>
      </c>
      <c r="I37" s="70"/>
      <c r="J37" s="69" t="s">
        <v>196</v>
      </c>
      <c r="K37" s="70"/>
      <c r="L37" s="70"/>
      <c r="M37" s="70"/>
      <c r="N37" s="70"/>
      <c r="O37" s="70"/>
      <c r="P37" s="70"/>
      <c r="Q37" s="70"/>
      <c r="R37" s="69" t="s">
        <v>197</v>
      </c>
      <c r="S37" s="69" t="s">
        <v>198</v>
      </c>
      <c r="T37" s="69" t="s">
        <v>199</v>
      </c>
      <c r="U37" s="69" t="s">
        <v>200</v>
      </c>
      <c r="V37" s="69" t="s">
        <v>201</v>
      </c>
      <c r="W37" s="69" t="s">
        <v>202</v>
      </c>
      <c r="X37" s="69" t="s">
        <v>62</v>
      </c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</row>
    <row r="38" spans="1:39" ht="12">
      <c r="A38" s="9"/>
      <c r="E38" s="27" t="s">
        <v>563</v>
      </c>
      <c r="F38" s="57">
        <v>5</v>
      </c>
      <c r="G38" s="58">
        <v>5</v>
      </c>
      <c r="H38" s="4" t="s">
        <v>203</v>
      </c>
      <c r="I38" s="70"/>
      <c r="J38" s="69" t="s">
        <v>204</v>
      </c>
      <c r="K38" s="70"/>
      <c r="L38" s="70"/>
      <c r="M38" s="70"/>
      <c r="N38" s="70"/>
      <c r="O38" s="70"/>
      <c r="P38" s="70"/>
      <c r="Q38" s="70"/>
      <c r="R38" s="69" t="s">
        <v>205</v>
      </c>
      <c r="S38" s="70"/>
      <c r="T38" s="69" t="s">
        <v>205</v>
      </c>
      <c r="U38" s="69" t="s">
        <v>205</v>
      </c>
      <c r="V38" s="69" t="s">
        <v>205</v>
      </c>
      <c r="W38" s="69" t="s">
        <v>205</v>
      </c>
      <c r="X38" s="69" t="s">
        <v>63</v>
      </c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</row>
    <row r="39" spans="1:39" ht="12">
      <c r="A39" s="10" t="s">
        <v>206</v>
      </c>
      <c r="B39" s="32" t="s">
        <v>207</v>
      </c>
      <c r="C39" s="33" t="s">
        <v>108</v>
      </c>
      <c r="D39" s="34" t="s">
        <v>208</v>
      </c>
      <c r="E39" s="24" t="s">
        <v>209</v>
      </c>
      <c r="I39" s="70"/>
      <c r="J39" s="69" t="s">
        <v>210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</row>
    <row r="40" spans="1:39" ht="12">
      <c r="A40" s="35" t="s">
        <v>166</v>
      </c>
      <c r="B40" s="59">
        <f>1/(1-$F$23*(1-$F$24)+$F$28)</f>
        <v>2.0000000000000004</v>
      </c>
      <c r="C40" s="60">
        <f>$B$40*$F$27/($F$27+$B$40*$F$25*$F$26)</f>
        <v>1.6000000000000005</v>
      </c>
      <c r="D40" s="61">
        <f>$C$40*($F$25/$F$27)</f>
        <v>0.8000000000000003</v>
      </c>
      <c r="E40" s="62">
        <f>$F$31+$F$32+$F$33+$F$23*$F$34+$F$37</f>
        <v>395</v>
      </c>
      <c r="F40" s="36"/>
      <c r="I40" s="70"/>
      <c r="J40" s="69" t="s">
        <v>212</v>
      </c>
      <c r="K40" s="70"/>
      <c r="L40" s="70"/>
      <c r="M40" s="70"/>
      <c r="N40" s="70"/>
      <c r="O40" s="70"/>
      <c r="P40" s="70"/>
      <c r="Q40" s="69" t="s">
        <v>213</v>
      </c>
      <c r="R40" s="69" t="s">
        <v>214</v>
      </c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</row>
    <row r="41" spans="1:39" ht="12">
      <c r="A41" s="37" t="s">
        <v>172</v>
      </c>
      <c r="B41" s="63">
        <f>1/(1-$G$23*(1-$G$24)+$G$28)</f>
        <v>2.0000000000000004</v>
      </c>
      <c r="C41" s="64">
        <f>$B$41*$G$27/($G$27+$B$41*$G$25*$G$26)</f>
        <v>1.6000000000000005</v>
      </c>
      <c r="D41" s="65">
        <f>$C$41*($G$25/$G$27)</f>
        <v>0.8000000000000003</v>
      </c>
      <c r="E41" s="66">
        <f>$G$31+$G$32+$G$33+$G$23*$G$34+$G$37</f>
        <v>395</v>
      </c>
      <c r="I41" s="70"/>
      <c r="J41" s="69" t="s">
        <v>216</v>
      </c>
      <c r="K41" s="70"/>
      <c r="L41" s="70"/>
      <c r="M41" s="70"/>
      <c r="N41" s="70"/>
      <c r="O41" s="70"/>
      <c r="P41" s="70"/>
      <c r="Q41" s="70"/>
      <c r="R41" s="69" t="s">
        <v>217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</row>
    <row r="42" spans="9:39" ht="12">
      <c r="I42" s="70"/>
      <c r="J42" s="69" t="s">
        <v>218</v>
      </c>
      <c r="K42" s="70"/>
      <c r="L42" s="70"/>
      <c r="M42" s="70"/>
      <c r="N42" s="70"/>
      <c r="O42" s="70"/>
      <c r="P42" s="70"/>
      <c r="Q42" s="70"/>
      <c r="R42" s="69" t="s">
        <v>219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</row>
    <row r="43" spans="3:39" ht="12">
      <c r="C43" s="3" t="s">
        <v>220</v>
      </c>
      <c r="I43" s="70"/>
      <c r="J43" s="69" t="s">
        <v>221</v>
      </c>
      <c r="K43" s="70"/>
      <c r="L43" s="70"/>
      <c r="M43" s="70"/>
      <c r="N43" s="70"/>
      <c r="O43" s="70"/>
      <c r="P43" s="70"/>
      <c r="Q43" s="70"/>
      <c r="R43" s="69" t="s">
        <v>222</v>
      </c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</row>
    <row r="44" spans="2:39" ht="12">
      <c r="B44" s="3" t="s">
        <v>223</v>
      </c>
      <c r="F44" s="3" t="s">
        <v>618</v>
      </c>
      <c r="I44" s="70"/>
      <c r="J44" s="69" t="s">
        <v>224</v>
      </c>
      <c r="K44" s="70"/>
      <c r="L44" s="2" t="s">
        <v>323</v>
      </c>
      <c r="M44" s="70"/>
      <c r="N44" s="70"/>
      <c r="O44" s="70"/>
      <c r="P44" s="70"/>
      <c r="Q44" s="70"/>
      <c r="R44" s="69" t="s">
        <v>225</v>
      </c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</row>
    <row r="45" spans="2:49" ht="12">
      <c r="B45" s="6" t="s">
        <v>9</v>
      </c>
      <c r="C45" s="6" t="s">
        <v>9</v>
      </c>
      <c r="D45" s="6"/>
      <c r="E45" s="6"/>
      <c r="F45" s="6"/>
      <c r="G45" s="6"/>
      <c r="H45" s="6"/>
      <c r="I45" s="6"/>
      <c r="J45" s="6" t="s">
        <v>9</v>
      </c>
      <c r="K45" s="3" t="s">
        <v>211</v>
      </c>
      <c r="L45" s="6" t="s">
        <v>9</v>
      </c>
      <c r="M45" s="6" t="s">
        <v>9</v>
      </c>
      <c r="N45" s="6"/>
      <c r="O45" s="6"/>
      <c r="P45" s="6"/>
      <c r="Q45" s="6"/>
      <c r="R45" s="6"/>
      <c r="S45" s="6"/>
      <c r="T45" s="6" t="s">
        <v>9</v>
      </c>
      <c r="U45" s="3" t="s">
        <v>211</v>
      </c>
      <c r="V45" s="3" t="s">
        <v>211</v>
      </c>
      <c r="W45" s="3" t="s">
        <v>211</v>
      </c>
      <c r="X45" s="69" t="s">
        <v>226</v>
      </c>
      <c r="Y45" s="70"/>
      <c r="Z45" s="70"/>
      <c r="AA45" s="70"/>
      <c r="AB45" s="70"/>
      <c r="AC45" s="70"/>
      <c r="AD45" s="70"/>
      <c r="AE45" s="70"/>
      <c r="AF45" s="69" t="s">
        <v>227</v>
      </c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</row>
    <row r="46" spans="1:50" ht="12">
      <c r="A46" s="10" t="s">
        <v>228</v>
      </c>
      <c r="B46" s="8" t="s">
        <v>229</v>
      </c>
      <c r="C46" s="8" t="s">
        <v>230</v>
      </c>
      <c r="D46" s="8" t="s">
        <v>598</v>
      </c>
      <c r="E46" s="8" t="s">
        <v>599</v>
      </c>
      <c r="F46" s="8" t="s">
        <v>600</v>
      </c>
      <c r="G46" s="8" t="s">
        <v>601</v>
      </c>
      <c r="H46" s="8" t="s">
        <v>608</v>
      </c>
      <c r="I46" s="8" t="s">
        <v>609</v>
      </c>
      <c r="J46" s="8" t="s">
        <v>568</v>
      </c>
      <c r="K46" s="8" t="s">
        <v>231</v>
      </c>
      <c r="L46" s="8" t="s">
        <v>232</v>
      </c>
      <c r="M46" s="8" t="s">
        <v>233</v>
      </c>
      <c r="N46" s="53" t="s">
        <v>602</v>
      </c>
      <c r="O46" s="8" t="s">
        <v>603</v>
      </c>
      <c r="P46" s="8" t="s">
        <v>604</v>
      </c>
      <c r="Q46" s="8" t="s">
        <v>605</v>
      </c>
      <c r="R46" s="8" t="s">
        <v>610</v>
      </c>
      <c r="S46" s="8" t="s">
        <v>611</v>
      </c>
      <c r="T46" s="8" t="s">
        <v>569</v>
      </c>
      <c r="U46" s="8" t="s">
        <v>215</v>
      </c>
      <c r="V46" s="10" t="s">
        <v>606</v>
      </c>
      <c r="W46" s="10" t="s">
        <v>607</v>
      </c>
      <c r="X46" s="69" t="s">
        <v>234</v>
      </c>
      <c r="Y46" s="70"/>
      <c r="Z46" s="70"/>
      <c r="AA46" s="70"/>
      <c r="AB46" s="70"/>
      <c r="AC46" s="70"/>
      <c r="AD46" s="70"/>
      <c r="AE46" s="72" t="s">
        <v>35</v>
      </c>
      <c r="AF46" s="69" t="s">
        <v>235</v>
      </c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8"/>
    </row>
    <row r="47" spans="1:50" ht="12">
      <c r="A47" s="38">
        <v>300</v>
      </c>
      <c r="B47" s="39">
        <f aca="true" t="shared" si="0" ref="B47:B80">$E$40/$F$25-$A47/($F$25*$B$40)</f>
        <v>9.800000000000002</v>
      </c>
      <c r="C47" s="39">
        <f>($F$26*$A47-$F$35/$F$36)/$F$27</f>
        <v>-0.5</v>
      </c>
      <c r="D47" s="39">
        <f>$F$23*(1-$F$24)*A47</f>
        <v>180.00000000000003</v>
      </c>
      <c r="E47" s="39">
        <f>($F$32/$F$25)-(V47/$F$25)</f>
        <v>4</v>
      </c>
      <c r="F47" s="50">
        <f>$F$35/$F$36</f>
        <v>100</v>
      </c>
      <c r="G47" s="39">
        <f>(($F$26/$F$27)*$B$32)-(W47/$F$27)</f>
        <v>3.5600000000000014</v>
      </c>
      <c r="H47" s="50">
        <f>$F$37</f>
        <v>100</v>
      </c>
      <c r="I47" s="50">
        <f>$F$28*A47</f>
        <v>30</v>
      </c>
      <c r="J47" s="39">
        <f aca="true" t="shared" si="1" ref="J47:J80">$F$37-$F$28*$A47</f>
        <v>70</v>
      </c>
      <c r="K47" s="39">
        <f>(($F$28*$A47-$F$37)/$F$29)+$F$38</f>
        <v>-2</v>
      </c>
      <c r="L47" s="39">
        <f aca="true" t="shared" si="2" ref="L47:L80">$E$41/$G$25-$A47/($G$25*$B$41)</f>
        <v>9.800000000000002</v>
      </c>
      <c r="M47" s="39">
        <f>($G$26*$A47-$G$35/$G$36)/$G$27</f>
        <v>-0.5</v>
      </c>
      <c r="N47" s="39">
        <f>$G$23*(1-$G$24)*A47</f>
        <v>180.00000000000003</v>
      </c>
      <c r="O47" s="39">
        <f>($G$32/$G$25)-(V47/$G$25)</f>
        <v>4</v>
      </c>
      <c r="P47" s="50">
        <f>$G$35/$G$36</f>
        <v>100</v>
      </c>
      <c r="Q47" s="39">
        <f>(($G$26/$G$27)*$B$33)-(W47/$G$27)</f>
        <v>3.5600000000000014</v>
      </c>
      <c r="R47" s="50">
        <f>$G$37</f>
        <v>100</v>
      </c>
      <c r="S47" s="50">
        <f>$G$28*A47</f>
        <v>30</v>
      </c>
      <c r="T47" s="39">
        <f>$G$37-$G$28*$A47</f>
        <v>70</v>
      </c>
      <c r="U47" s="39">
        <f>(($G$28*$A47-$G$37)/$G$29)+$G$38</f>
        <v>-2</v>
      </c>
      <c r="V47" s="50">
        <v>0</v>
      </c>
      <c r="W47" s="50">
        <v>0</v>
      </c>
      <c r="X47" s="69" t="s">
        <v>236</v>
      </c>
      <c r="Y47" s="70"/>
      <c r="Z47" s="70"/>
      <c r="AA47" s="70"/>
      <c r="AB47" s="70"/>
      <c r="AC47" s="70"/>
      <c r="AD47" s="70"/>
      <c r="AE47" s="70"/>
      <c r="AF47" s="69" t="s">
        <v>237</v>
      </c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51"/>
    </row>
    <row r="48" spans="1:50" ht="12">
      <c r="A48" s="38">
        <f>A47+100</f>
        <v>400</v>
      </c>
      <c r="B48" s="39">
        <f t="shared" si="0"/>
        <v>7.800000000000003</v>
      </c>
      <c r="C48" s="39">
        <f aca="true" t="shared" si="3" ref="C48:C80">($F$26*$A48-$F$35/$F$36)/$F$27</f>
        <v>0</v>
      </c>
      <c r="D48" s="39">
        <f aca="true" t="shared" si="4" ref="D48:D80">$F$23*(1-$F$24)*A48</f>
        <v>240.00000000000003</v>
      </c>
      <c r="E48" s="39">
        <f aca="true" t="shared" si="5" ref="E48:E80">($F$32/$F$25)-(V48/$F$25)</f>
        <v>3.6</v>
      </c>
      <c r="F48" s="50">
        <f aca="true" t="shared" si="6" ref="F48:F80">$F$35/$F$36</f>
        <v>100</v>
      </c>
      <c r="G48" s="39">
        <f aca="true" t="shared" si="7" ref="G48:G80">(($F$26/$F$27)*$B$32)-(W48/$F$27)</f>
        <v>3.0600000000000014</v>
      </c>
      <c r="H48" s="50">
        <f aca="true" t="shared" si="8" ref="H48:H80">$F$37</f>
        <v>100</v>
      </c>
      <c r="I48" s="50">
        <f aca="true" t="shared" si="9" ref="I48:I80">$F$28*A48</f>
        <v>40</v>
      </c>
      <c r="J48" s="39">
        <f t="shared" si="1"/>
        <v>60</v>
      </c>
      <c r="K48" s="39">
        <f aca="true" t="shared" si="10" ref="K48:K80">(($F$28*$A48-$F$37)/$F$29)+$F$38</f>
        <v>-1</v>
      </c>
      <c r="L48" s="39">
        <f t="shared" si="2"/>
        <v>7.800000000000003</v>
      </c>
      <c r="M48" s="39">
        <f aca="true" t="shared" si="11" ref="M48:M80">($G$26*$A48-$G$35/$G$36)/$G$27</f>
        <v>0</v>
      </c>
      <c r="N48" s="39">
        <f aca="true" t="shared" si="12" ref="N48:N80">$G$23*(1-$G$24)*A48</f>
        <v>240.00000000000003</v>
      </c>
      <c r="O48" s="39">
        <f aca="true" t="shared" si="13" ref="O48:O80">($G$32/$G$25)-(V48/$G$25)</f>
        <v>3.6</v>
      </c>
      <c r="P48" s="50">
        <f aca="true" t="shared" si="14" ref="P48:P80">$G$35/$G$36</f>
        <v>100</v>
      </c>
      <c r="Q48" s="39">
        <f aca="true" t="shared" si="15" ref="Q48:Q80">(($G$26/$G$27)*$B$33)-(W48/$G$27)</f>
        <v>3.0600000000000014</v>
      </c>
      <c r="R48" s="50">
        <f aca="true" t="shared" si="16" ref="R48:R80">$G$37</f>
        <v>100</v>
      </c>
      <c r="S48" s="50">
        <f aca="true" t="shared" si="17" ref="S48:S80">$G$28*A48</f>
        <v>40</v>
      </c>
      <c r="T48" s="39">
        <f aca="true" t="shared" si="18" ref="T48:T55">$G$37-$G$28*$A48</f>
        <v>60</v>
      </c>
      <c r="U48" s="39">
        <f aca="true" t="shared" si="19" ref="U48:U80">(($G$28*$A48-$G$37)/$G$29)+$G$38</f>
        <v>-1</v>
      </c>
      <c r="V48" s="50">
        <f>V47+10</f>
        <v>10</v>
      </c>
      <c r="W48" s="50">
        <f>W47+25</f>
        <v>25</v>
      </c>
      <c r="X48" s="69" t="s">
        <v>238</v>
      </c>
      <c r="Y48" s="70"/>
      <c r="Z48" s="70"/>
      <c r="AA48" s="70"/>
      <c r="AB48" s="70"/>
      <c r="AC48" s="70"/>
      <c r="AD48" s="70"/>
      <c r="AE48" s="70"/>
      <c r="AF48" s="69" t="s">
        <v>239</v>
      </c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51"/>
    </row>
    <row r="49" spans="1:50" ht="12">
      <c r="A49" s="38">
        <f aca="true" t="shared" si="20" ref="A49:A80">A48+100</f>
        <v>500</v>
      </c>
      <c r="B49" s="39">
        <f t="shared" si="0"/>
        <v>5.800000000000004</v>
      </c>
      <c r="C49" s="39">
        <f t="shared" si="3"/>
        <v>0.5</v>
      </c>
      <c r="D49" s="39">
        <f t="shared" si="4"/>
        <v>300.00000000000006</v>
      </c>
      <c r="E49" s="39">
        <f t="shared" si="5"/>
        <v>3.2</v>
      </c>
      <c r="F49" s="50">
        <f t="shared" si="6"/>
        <v>100</v>
      </c>
      <c r="G49" s="39">
        <f t="shared" si="7"/>
        <v>2.5600000000000014</v>
      </c>
      <c r="H49" s="50">
        <f t="shared" si="8"/>
        <v>100</v>
      </c>
      <c r="I49" s="50">
        <f t="shared" si="9"/>
        <v>50</v>
      </c>
      <c r="J49" s="39">
        <f t="shared" si="1"/>
        <v>50</v>
      </c>
      <c r="K49" s="39">
        <f t="shared" si="10"/>
        <v>0</v>
      </c>
      <c r="L49" s="39">
        <f t="shared" si="2"/>
        <v>5.800000000000004</v>
      </c>
      <c r="M49" s="39">
        <f t="shared" si="11"/>
        <v>0.5</v>
      </c>
      <c r="N49" s="39">
        <f t="shared" si="12"/>
        <v>300.00000000000006</v>
      </c>
      <c r="O49" s="39">
        <f t="shared" si="13"/>
        <v>3.2</v>
      </c>
      <c r="P49" s="50">
        <f t="shared" si="14"/>
        <v>100</v>
      </c>
      <c r="Q49" s="39">
        <f t="shared" si="15"/>
        <v>2.5600000000000014</v>
      </c>
      <c r="R49" s="50">
        <f t="shared" si="16"/>
        <v>100</v>
      </c>
      <c r="S49" s="50">
        <f t="shared" si="17"/>
        <v>50</v>
      </c>
      <c r="T49" s="39">
        <f t="shared" si="18"/>
        <v>50</v>
      </c>
      <c r="U49" s="39">
        <f t="shared" si="19"/>
        <v>0</v>
      </c>
      <c r="V49" s="50">
        <f aca="true" t="shared" si="21" ref="V49:V80">V48+10</f>
        <v>20</v>
      </c>
      <c r="W49" s="50">
        <f aca="true" t="shared" si="22" ref="W49:W80">W48+25</f>
        <v>50</v>
      </c>
      <c r="X49" s="69" t="s">
        <v>240</v>
      </c>
      <c r="Y49" s="70"/>
      <c r="Z49" s="70"/>
      <c r="AA49" s="70"/>
      <c r="AB49" s="70"/>
      <c r="AC49" s="70"/>
      <c r="AD49" s="70"/>
      <c r="AE49" s="70"/>
      <c r="AF49" s="69" t="s">
        <v>241</v>
      </c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51"/>
    </row>
    <row r="50" spans="1:50" ht="12">
      <c r="A50" s="38">
        <f t="shared" si="20"/>
        <v>600</v>
      </c>
      <c r="B50" s="39">
        <f t="shared" si="0"/>
        <v>3.8000000000000043</v>
      </c>
      <c r="C50" s="39">
        <f t="shared" si="3"/>
        <v>1</v>
      </c>
      <c r="D50" s="39">
        <f t="shared" si="4"/>
        <v>360.00000000000006</v>
      </c>
      <c r="E50" s="39">
        <f t="shared" si="5"/>
        <v>2.8</v>
      </c>
      <c r="F50" s="50">
        <f t="shared" si="6"/>
        <v>100</v>
      </c>
      <c r="G50" s="39">
        <f t="shared" si="7"/>
        <v>2.0600000000000014</v>
      </c>
      <c r="H50" s="50">
        <f t="shared" si="8"/>
        <v>100</v>
      </c>
      <c r="I50" s="50">
        <f t="shared" si="9"/>
        <v>60</v>
      </c>
      <c r="J50" s="39">
        <f t="shared" si="1"/>
        <v>40</v>
      </c>
      <c r="K50" s="39">
        <f t="shared" si="10"/>
        <v>1</v>
      </c>
      <c r="L50" s="39">
        <f t="shared" si="2"/>
        <v>3.8000000000000043</v>
      </c>
      <c r="M50" s="39">
        <f t="shared" si="11"/>
        <v>1</v>
      </c>
      <c r="N50" s="39">
        <f t="shared" si="12"/>
        <v>360.00000000000006</v>
      </c>
      <c r="O50" s="39">
        <f t="shared" si="13"/>
        <v>2.8</v>
      </c>
      <c r="P50" s="50">
        <f t="shared" si="14"/>
        <v>100</v>
      </c>
      <c r="Q50" s="39">
        <f t="shared" si="15"/>
        <v>2.0600000000000014</v>
      </c>
      <c r="R50" s="50">
        <f t="shared" si="16"/>
        <v>100</v>
      </c>
      <c r="S50" s="50">
        <f t="shared" si="17"/>
        <v>60</v>
      </c>
      <c r="T50" s="39">
        <f t="shared" si="18"/>
        <v>40</v>
      </c>
      <c r="U50" s="39">
        <f t="shared" si="19"/>
        <v>1</v>
      </c>
      <c r="V50" s="50">
        <f t="shared" si="21"/>
        <v>30</v>
      </c>
      <c r="W50" s="50">
        <f t="shared" si="22"/>
        <v>75</v>
      </c>
      <c r="X50" s="69" t="s">
        <v>242</v>
      </c>
      <c r="Y50" s="70"/>
      <c r="Z50" s="70"/>
      <c r="AA50" s="70"/>
      <c r="AB50" s="70"/>
      <c r="AC50" s="70"/>
      <c r="AD50" s="70"/>
      <c r="AE50" s="70"/>
      <c r="AF50" s="69" t="s">
        <v>243</v>
      </c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51"/>
    </row>
    <row r="51" spans="1:50" ht="12">
      <c r="A51" s="38">
        <f t="shared" si="20"/>
        <v>700</v>
      </c>
      <c r="B51" s="39">
        <f t="shared" si="0"/>
        <v>1.8000000000000043</v>
      </c>
      <c r="C51" s="39">
        <f t="shared" si="3"/>
        <v>1.5</v>
      </c>
      <c r="D51" s="39">
        <f t="shared" si="4"/>
        <v>420.00000000000006</v>
      </c>
      <c r="E51" s="39">
        <f t="shared" si="5"/>
        <v>2.4</v>
      </c>
      <c r="F51" s="50">
        <f t="shared" si="6"/>
        <v>100</v>
      </c>
      <c r="G51" s="39">
        <f t="shared" si="7"/>
        <v>1.5600000000000014</v>
      </c>
      <c r="H51" s="50">
        <f t="shared" si="8"/>
        <v>100</v>
      </c>
      <c r="I51" s="50">
        <f t="shared" si="9"/>
        <v>70</v>
      </c>
      <c r="J51" s="39">
        <f t="shared" si="1"/>
        <v>30</v>
      </c>
      <c r="K51" s="39">
        <f t="shared" si="10"/>
        <v>2</v>
      </c>
      <c r="L51" s="39">
        <f t="shared" si="2"/>
        <v>1.8000000000000043</v>
      </c>
      <c r="M51" s="39">
        <f t="shared" si="11"/>
        <v>1.5</v>
      </c>
      <c r="N51" s="39">
        <f t="shared" si="12"/>
        <v>420.00000000000006</v>
      </c>
      <c r="O51" s="39">
        <f t="shared" si="13"/>
        <v>2.4</v>
      </c>
      <c r="P51" s="50">
        <f t="shared" si="14"/>
        <v>100</v>
      </c>
      <c r="Q51" s="39">
        <f t="shared" si="15"/>
        <v>1.5600000000000014</v>
      </c>
      <c r="R51" s="50">
        <f t="shared" si="16"/>
        <v>100</v>
      </c>
      <c r="S51" s="50">
        <f t="shared" si="17"/>
        <v>70</v>
      </c>
      <c r="T51" s="39">
        <f t="shared" si="18"/>
        <v>30</v>
      </c>
      <c r="U51" s="39">
        <f t="shared" si="19"/>
        <v>2</v>
      </c>
      <c r="V51" s="50">
        <f t="shared" si="21"/>
        <v>40</v>
      </c>
      <c r="W51" s="50">
        <f t="shared" si="22"/>
        <v>100</v>
      </c>
      <c r="X51" s="69" t="s">
        <v>244</v>
      </c>
      <c r="Y51" s="70"/>
      <c r="Z51" s="70"/>
      <c r="AA51" s="70"/>
      <c r="AB51" s="70"/>
      <c r="AC51" s="70"/>
      <c r="AD51" s="70"/>
      <c r="AE51" s="72" t="s">
        <v>35</v>
      </c>
      <c r="AF51" s="69" t="s">
        <v>245</v>
      </c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51"/>
    </row>
    <row r="52" spans="1:50" ht="12">
      <c r="A52" s="38">
        <f t="shared" si="20"/>
        <v>800</v>
      </c>
      <c r="B52" s="39">
        <f t="shared" si="0"/>
        <v>-0.19999999999999396</v>
      </c>
      <c r="C52" s="39">
        <f t="shared" si="3"/>
        <v>2</v>
      </c>
      <c r="D52" s="39">
        <f t="shared" si="4"/>
        <v>480.00000000000006</v>
      </c>
      <c r="E52" s="39">
        <f t="shared" si="5"/>
        <v>2</v>
      </c>
      <c r="F52" s="50">
        <f t="shared" si="6"/>
        <v>100</v>
      </c>
      <c r="G52" s="39">
        <f t="shared" si="7"/>
        <v>1.0600000000000014</v>
      </c>
      <c r="H52" s="50">
        <f t="shared" si="8"/>
        <v>100</v>
      </c>
      <c r="I52" s="50">
        <f t="shared" si="9"/>
        <v>80</v>
      </c>
      <c r="J52" s="39">
        <f t="shared" si="1"/>
        <v>20</v>
      </c>
      <c r="K52" s="39">
        <f t="shared" si="10"/>
        <v>3</v>
      </c>
      <c r="L52" s="39">
        <f t="shared" si="2"/>
        <v>-0.19999999999999396</v>
      </c>
      <c r="M52" s="39">
        <f t="shared" si="11"/>
        <v>2</v>
      </c>
      <c r="N52" s="39">
        <f t="shared" si="12"/>
        <v>480.00000000000006</v>
      </c>
      <c r="O52" s="39">
        <f t="shared" si="13"/>
        <v>2</v>
      </c>
      <c r="P52" s="50">
        <f t="shared" si="14"/>
        <v>100</v>
      </c>
      <c r="Q52" s="39">
        <f t="shared" si="15"/>
        <v>1.0600000000000014</v>
      </c>
      <c r="R52" s="50">
        <f t="shared" si="16"/>
        <v>100</v>
      </c>
      <c r="S52" s="50">
        <f t="shared" si="17"/>
        <v>80</v>
      </c>
      <c r="T52" s="39">
        <f t="shared" si="18"/>
        <v>20</v>
      </c>
      <c r="U52" s="39">
        <f t="shared" si="19"/>
        <v>3</v>
      </c>
      <c r="V52" s="50">
        <f t="shared" si="21"/>
        <v>50</v>
      </c>
      <c r="W52" s="50">
        <f t="shared" si="22"/>
        <v>125</v>
      </c>
      <c r="X52" s="69" t="s">
        <v>246</v>
      </c>
      <c r="Y52" s="70"/>
      <c r="Z52" s="70"/>
      <c r="AA52" s="70"/>
      <c r="AB52" s="70"/>
      <c r="AC52" s="70"/>
      <c r="AD52" s="70"/>
      <c r="AE52" s="70"/>
      <c r="AF52" s="69" t="s">
        <v>247</v>
      </c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51"/>
    </row>
    <row r="53" spans="1:50" ht="12">
      <c r="A53" s="38">
        <f t="shared" si="20"/>
        <v>900</v>
      </c>
      <c r="B53" s="39">
        <f t="shared" si="0"/>
        <v>-2.1999999999999957</v>
      </c>
      <c r="C53" s="39">
        <f t="shared" si="3"/>
        <v>2.5</v>
      </c>
      <c r="D53" s="39">
        <f t="shared" si="4"/>
        <v>540.0000000000001</v>
      </c>
      <c r="E53" s="39">
        <f t="shared" si="5"/>
        <v>1.6</v>
      </c>
      <c r="F53" s="50">
        <f t="shared" si="6"/>
        <v>100</v>
      </c>
      <c r="G53" s="39">
        <f t="shared" si="7"/>
        <v>0.5600000000000014</v>
      </c>
      <c r="H53" s="50">
        <f t="shared" si="8"/>
        <v>100</v>
      </c>
      <c r="I53" s="50">
        <f t="shared" si="9"/>
        <v>90</v>
      </c>
      <c r="J53" s="39">
        <f t="shared" si="1"/>
        <v>10</v>
      </c>
      <c r="K53" s="39">
        <f t="shared" si="10"/>
        <v>4</v>
      </c>
      <c r="L53" s="39">
        <f t="shared" si="2"/>
        <v>-2.1999999999999957</v>
      </c>
      <c r="M53" s="39">
        <f t="shared" si="11"/>
        <v>2.5</v>
      </c>
      <c r="N53" s="39">
        <f t="shared" si="12"/>
        <v>540.0000000000001</v>
      </c>
      <c r="O53" s="39">
        <f t="shared" si="13"/>
        <v>1.6</v>
      </c>
      <c r="P53" s="50">
        <f t="shared" si="14"/>
        <v>100</v>
      </c>
      <c r="Q53" s="39">
        <f t="shared" si="15"/>
        <v>0.5600000000000014</v>
      </c>
      <c r="R53" s="50">
        <f t="shared" si="16"/>
        <v>100</v>
      </c>
      <c r="S53" s="50">
        <f t="shared" si="17"/>
        <v>90</v>
      </c>
      <c r="T53" s="39">
        <f t="shared" si="18"/>
        <v>10</v>
      </c>
      <c r="U53" s="39">
        <f t="shared" si="19"/>
        <v>4</v>
      </c>
      <c r="V53" s="50">
        <f t="shared" si="21"/>
        <v>60</v>
      </c>
      <c r="W53" s="50">
        <f t="shared" si="22"/>
        <v>150</v>
      </c>
      <c r="X53" s="69" t="s">
        <v>248</v>
      </c>
      <c r="Y53" s="70"/>
      <c r="Z53" s="70"/>
      <c r="AA53" s="70"/>
      <c r="AB53" s="70"/>
      <c r="AC53" s="70"/>
      <c r="AD53" s="70"/>
      <c r="AE53" s="70"/>
      <c r="AF53" s="69" t="s">
        <v>249</v>
      </c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51"/>
    </row>
    <row r="54" spans="1:50" ht="12">
      <c r="A54" s="38">
        <f t="shared" si="20"/>
        <v>1000</v>
      </c>
      <c r="B54" s="39">
        <f t="shared" si="0"/>
        <v>-4.199999999999992</v>
      </c>
      <c r="C54" s="39">
        <f t="shared" si="3"/>
        <v>3</v>
      </c>
      <c r="D54" s="39">
        <f t="shared" si="4"/>
        <v>600.0000000000001</v>
      </c>
      <c r="E54" s="39">
        <f t="shared" si="5"/>
        <v>1.2000000000000002</v>
      </c>
      <c r="F54" s="50">
        <f t="shared" si="6"/>
        <v>100</v>
      </c>
      <c r="G54" s="39">
        <f t="shared" si="7"/>
        <v>0.060000000000001386</v>
      </c>
      <c r="H54" s="50">
        <f t="shared" si="8"/>
        <v>100</v>
      </c>
      <c r="I54" s="50">
        <f t="shared" si="9"/>
        <v>100</v>
      </c>
      <c r="J54" s="39">
        <f t="shared" si="1"/>
        <v>0</v>
      </c>
      <c r="K54" s="39">
        <f t="shared" si="10"/>
        <v>5</v>
      </c>
      <c r="L54" s="39">
        <f t="shared" si="2"/>
        <v>-4.199999999999992</v>
      </c>
      <c r="M54" s="39">
        <f t="shared" si="11"/>
        <v>3</v>
      </c>
      <c r="N54" s="39">
        <f t="shared" si="12"/>
        <v>600.0000000000001</v>
      </c>
      <c r="O54" s="39">
        <f t="shared" si="13"/>
        <v>1.2000000000000002</v>
      </c>
      <c r="P54" s="50">
        <f t="shared" si="14"/>
        <v>100</v>
      </c>
      <c r="Q54" s="39">
        <f t="shared" si="15"/>
        <v>0.060000000000001386</v>
      </c>
      <c r="R54" s="50">
        <f t="shared" si="16"/>
        <v>100</v>
      </c>
      <c r="S54" s="50">
        <f t="shared" si="17"/>
        <v>100</v>
      </c>
      <c r="T54" s="39">
        <f t="shared" si="18"/>
        <v>0</v>
      </c>
      <c r="U54" s="39">
        <f t="shared" si="19"/>
        <v>5</v>
      </c>
      <c r="V54" s="50">
        <f t="shared" si="21"/>
        <v>70</v>
      </c>
      <c r="W54" s="50">
        <f t="shared" si="22"/>
        <v>175</v>
      </c>
      <c r="X54" s="69" t="s">
        <v>250</v>
      </c>
      <c r="Y54" s="70"/>
      <c r="Z54" s="70"/>
      <c r="AA54" s="70"/>
      <c r="AB54" s="70"/>
      <c r="AC54" s="70"/>
      <c r="AD54" s="70"/>
      <c r="AE54" s="70"/>
      <c r="AF54" s="69" t="s">
        <v>251</v>
      </c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51"/>
    </row>
    <row r="55" spans="1:50" ht="12">
      <c r="A55" s="38">
        <f t="shared" si="20"/>
        <v>1100</v>
      </c>
      <c r="B55" s="39">
        <f t="shared" si="0"/>
        <v>-6.199999999999992</v>
      </c>
      <c r="C55" s="39">
        <f t="shared" si="3"/>
        <v>3.5</v>
      </c>
      <c r="D55" s="39">
        <f t="shared" si="4"/>
        <v>660.0000000000001</v>
      </c>
      <c r="E55" s="39">
        <f t="shared" si="5"/>
        <v>0.7999999999999998</v>
      </c>
      <c r="F55" s="50">
        <f t="shared" si="6"/>
        <v>100</v>
      </c>
      <c r="G55" s="39">
        <f t="shared" si="7"/>
        <v>-0.4399999999999986</v>
      </c>
      <c r="H55" s="50">
        <f t="shared" si="8"/>
        <v>100</v>
      </c>
      <c r="I55" s="50">
        <f t="shared" si="9"/>
        <v>110</v>
      </c>
      <c r="J55" s="39">
        <f t="shared" si="1"/>
        <v>-10</v>
      </c>
      <c r="K55" s="39">
        <f t="shared" si="10"/>
        <v>6</v>
      </c>
      <c r="L55" s="39">
        <f t="shared" si="2"/>
        <v>-6.199999999999992</v>
      </c>
      <c r="M55" s="39">
        <f t="shared" si="11"/>
        <v>3.5</v>
      </c>
      <c r="N55" s="39">
        <f t="shared" si="12"/>
        <v>660.0000000000001</v>
      </c>
      <c r="O55" s="39">
        <f t="shared" si="13"/>
        <v>0.7999999999999998</v>
      </c>
      <c r="P55" s="50">
        <f t="shared" si="14"/>
        <v>100</v>
      </c>
      <c r="Q55" s="39">
        <f t="shared" si="15"/>
        <v>-0.4399999999999986</v>
      </c>
      <c r="R55" s="50">
        <f t="shared" si="16"/>
        <v>100</v>
      </c>
      <c r="S55" s="50">
        <f t="shared" si="17"/>
        <v>110</v>
      </c>
      <c r="T55" s="39">
        <f t="shared" si="18"/>
        <v>-10</v>
      </c>
      <c r="U55" s="39">
        <f t="shared" si="19"/>
        <v>6</v>
      </c>
      <c r="V55" s="50">
        <f t="shared" si="21"/>
        <v>80</v>
      </c>
      <c r="W55" s="50">
        <f t="shared" si="22"/>
        <v>200</v>
      </c>
      <c r="X55" s="69" t="s">
        <v>252</v>
      </c>
      <c r="Y55" s="70"/>
      <c r="Z55" s="70"/>
      <c r="AA55" s="70"/>
      <c r="AB55" s="70"/>
      <c r="AC55" s="70"/>
      <c r="AD55" s="70"/>
      <c r="AE55" s="70"/>
      <c r="AF55" s="69" t="s">
        <v>253</v>
      </c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51"/>
    </row>
    <row r="56" spans="1:50" ht="12">
      <c r="A56" s="38">
        <f t="shared" si="20"/>
        <v>1200</v>
      </c>
      <c r="B56" s="39">
        <f t="shared" si="0"/>
        <v>-8.199999999999992</v>
      </c>
      <c r="C56" s="39">
        <f t="shared" si="3"/>
        <v>4</v>
      </c>
      <c r="D56" s="39">
        <f t="shared" si="4"/>
        <v>720.0000000000001</v>
      </c>
      <c r="E56" s="39">
        <f t="shared" si="5"/>
        <v>0.3999999999999999</v>
      </c>
      <c r="F56" s="50">
        <f t="shared" si="6"/>
        <v>100</v>
      </c>
      <c r="G56" s="39">
        <f t="shared" si="7"/>
        <v>-0.9399999999999986</v>
      </c>
      <c r="H56" s="50">
        <f t="shared" si="8"/>
        <v>100</v>
      </c>
      <c r="I56" s="50">
        <f t="shared" si="9"/>
        <v>120</v>
      </c>
      <c r="J56" s="39">
        <f t="shared" si="1"/>
        <v>-20</v>
      </c>
      <c r="K56" s="39">
        <f t="shared" si="10"/>
        <v>7</v>
      </c>
      <c r="L56" s="39">
        <f t="shared" si="2"/>
        <v>-8.199999999999992</v>
      </c>
      <c r="M56" s="39">
        <f t="shared" si="11"/>
        <v>4</v>
      </c>
      <c r="N56" s="39">
        <f t="shared" si="12"/>
        <v>720.0000000000001</v>
      </c>
      <c r="O56" s="39">
        <f t="shared" si="13"/>
        <v>0.3999999999999999</v>
      </c>
      <c r="P56" s="50">
        <f t="shared" si="14"/>
        <v>100</v>
      </c>
      <c r="Q56" s="39">
        <f t="shared" si="15"/>
        <v>-0.9399999999999986</v>
      </c>
      <c r="R56" s="50">
        <f t="shared" si="16"/>
        <v>100</v>
      </c>
      <c r="S56" s="50">
        <f t="shared" si="17"/>
        <v>120</v>
      </c>
      <c r="T56" s="39">
        <f>$G$37-$G$28*$A56</f>
        <v>-20</v>
      </c>
      <c r="U56" s="39">
        <f t="shared" si="19"/>
        <v>7</v>
      </c>
      <c r="V56" s="50">
        <f t="shared" si="21"/>
        <v>90</v>
      </c>
      <c r="W56" s="50">
        <f t="shared" si="22"/>
        <v>225</v>
      </c>
      <c r="X56" s="69" t="s">
        <v>254</v>
      </c>
      <c r="Y56" s="70"/>
      <c r="Z56" s="70"/>
      <c r="AA56" s="70"/>
      <c r="AB56" s="70"/>
      <c r="AC56" s="70"/>
      <c r="AD56" s="70"/>
      <c r="AE56" s="70"/>
      <c r="AF56" s="69" t="s">
        <v>255</v>
      </c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51"/>
    </row>
    <row r="57" spans="1:50" ht="12">
      <c r="A57" s="38">
        <f t="shared" si="20"/>
        <v>1300</v>
      </c>
      <c r="B57" s="39">
        <f t="shared" si="0"/>
        <v>-10.199999999999992</v>
      </c>
      <c r="C57" s="39">
        <f t="shared" si="3"/>
        <v>4.5</v>
      </c>
      <c r="D57" s="39">
        <f t="shared" si="4"/>
        <v>780.0000000000001</v>
      </c>
      <c r="E57" s="39">
        <f t="shared" si="5"/>
        <v>0</v>
      </c>
      <c r="F57" s="50">
        <f t="shared" si="6"/>
        <v>100</v>
      </c>
      <c r="G57" s="39">
        <f t="shared" si="7"/>
        <v>-1.4399999999999986</v>
      </c>
      <c r="H57" s="50">
        <f t="shared" si="8"/>
        <v>100</v>
      </c>
      <c r="I57" s="50">
        <f t="shared" si="9"/>
        <v>130</v>
      </c>
      <c r="J57" s="39">
        <f t="shared" si="1"/>
        <v>-30</v>
      </c>
      <c r="K57" s="39">
        <f t="shared" si="10"/>
        <v>8</v>
      </c>
      <c r="L57" s="39">
        <f t="shared" si="2"/>
        <v>-10.199999999999992</v>
      </c>
      <c r="M57" s="39">
        <f t="shared" si="11"/>
        <v>4.5</v>
      </c>
      <c r="N57" s="39">
        <f t="shared" si="12"/>
        <v>780.0000000000001</v>
      </c>
      <c r="O57" s="39">
        <f t="shared" si="13"/>
        <v>0</v>
      </c>
      <c r="P57" s="50">
        <f t="shared" si="14"/>
        <v>100</v>
      </c>
      <c r="Q57" s="39">
        <f t="shared" si="15"/>
        <v>-1.4399999999999986</v>
      </c>
      <c r="R57" s="50">
        <f t="shared" si="16"/>
        <v>100</v>
      </c>
      <c r="S57" s="50">
        <f t="shared" si="17"/>
        <v>130</v>
      </c>
      <c r="T57" s="39">
        <f aca="true" t="shared" si="23" ref="T57:T80">$G$37-$G$28*$A57</f>
        <v>-30</v>
      </c>
      <c r="U57" s="39">
        <f t="shared" si="19"/>
        <v>8</v>
      </c>
      <c r="V57" s="50">
        <f t="shared" si="21"/>
        <v>100</v>
      </c>
      <c r="W57" s="50">
        <f t="shared" si="22"/>
        <v>250</v>
      </c>
      <c r="X57" s="69" t="s">
        <v>256</v>
      </c>
      <c r="Y57" s="70"/>
      <c r="Z57" s="70"/>
      <c r="AA57" s="70"/>
      <c r="AB57" s="70"/>
      <c r="AC57" s="70"/>
      <c r="AD57" s="70"/>
      <c r="AE57" s="70"/>
      <c r="AF57" s="69" t="s">
        <v>257</v>
      </c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51"/>
    </row>
    <row r="58" spans="1:50" ht="12">
      <c r="A58" s="38">
        <f t="shared" si="20"/>
        <v>1400</v>
      </c>
      <c r="B58" s="39">
        <f t="shared" si="0"/>
        <v>-12.199999999999992</v>
      </c>
      <c r="C58" s="39">
        <f t="shared" si="3"/>
        <v>5</v>
      </c>
      <c r="D58" s="39">
        <f t="shared" si="4"/>
        <v>840.0000000000001</v>
      </c>
      <c r="E58" s="39">
        <f t="shared" si="5"/>
        <v>-0.40000000000000036</v>
      </c>
      <c r="F58" s="50">
        <f t="shared" si="6"/>
        <v>100</v>
      </c>
      <c r="G58" s="39">
        <f t="shared" si="7"/>
        <v>-1.9399999999999986</v>
      </c>
      <c r="H58" s="50">
        <f t="shared" si="8"/>
        <v>100</v>
      </c>
      <c r="I58" s="50">
        <f t="shared" si="9"/>
        <v>140</v>
      </c>
      <c r="J58" s="39">
        <f t="shared" si="1"/>
        <v>-40</v>
      </c>
      <c r="K58" s="39">
        <f t="shared" si="10"/>
        <v>9</v>
      </c>
      <c r="L58" s="39">
        <f t="shared" si="2"/>
        <v>-12.199999999999992</v>
      </c>
      <c r="M58" s="39">
        <f t="shared" si="11"/>
        <v>5</v>
      </c>
      <c r="N58" s="39">
        <f t="shared" si="12"/>
        <v>840.0000000000001</v>
      </c>
      <c r="O58" s="39">
        <f t="shared" si="13"/>
        <v>-0.40000000000000036</v>
      </c>
      <c r="P58" s="50">
        <f t="shared" si="14"/>
        <v>100</v>
      </c>
      <c r="Q58" s="39">
        <f t="shared" si="15"/>
        <v>-1.9399999999999986</v>
      </c>
      <c r="R58" s="50">
        <f t="shared" si="16"/>
        <v>100</v>
      </c>
      <c r="S58" s="50">
        <f t="shared" si="17"/>
        <v>140</v>
      </c>
      <c r="T58" s="39">
        <f t="shared" si="23"/>
        <v>-40</v>
      </c>
      <c r="U58" s="39">
        <f t="shared" si="19"/>
        <v>9</v>
      </c>
      <c r="V58" s="50">
        <f t="shared" si="21"/>
        <v>110</v>
      </c>
      <c r="W58" s="50">
        <f t="shared" si="22"/>
        <v>275</v>
      </c>
      <c r="X58" s="69" t="s">
        <v>258</v>
      </c>
      <c r="Y58" s="70"/>
      <c r="Z58" s="70"/>
      <c r="AA58" s="70"/>
      <c r="AB58" s="70"/>
      <c r="AC58" s="70"/>
      <c r="AD58" s="70"/>
      <c r="AE58" s="70"/>
      <c r="AF58" s="69" t="s">
        <v>259</v>
      </c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51"/>
    </row>
    <row r="59" spans="1:50" ht="12">
      <c r="A59" s="38">
        <f t="shared" si="20"/>
        <v>1500</v>
      </c>
      <c r="B59" s="39">
        <f t="shared" si="0"/>
        <v>-14.199999999999992</v>
      </c>
      <c r="C59" s="39">
        <f t="shared" si="3"/>
        <v>5.5</v>
      </c>
      <c r="D59" s="39">
        <f t="shared" si="4"/>
        <v>900.0000000000001</v>
      </c>
      <c r="E59" s="39">
        <f t="shared" si="5"/>
        <v>-0.7999999999999998</v>
      </c>
      <c r="F59" s="50">
        <f t="shared" si="6"/>
        <v>100</v>
      </c>
      <c r="G59" s="39">
        <f t="shared" si="7"/>
        <v>-2.4399999999999986</v>
      </c>
      <c r="H59" s="50">
        <f t="shared" si="8"/>
        <v>100</v>
      </c>
      <c r="I59" s="50">
        <f t="shared" si="9"/>
        <v>150</v>
      </c>
      <c r="J59" s="39">
        <f t="shared" si="1"/>
        <v>-50</v>
      </c>
      <c r="K59" s="39">
        <f t="shared" si="10"/>
        <v>10</v>
      </c>
      <c r="L59" s="39">
        <f t="shared" si="2"/>
        <v>-14.199999999999992</v>
      </c>
      <c r="M59" s="39">
        <f t="shared" si="11"/>
        <v>5.5</v>
      </c>
      <c r="N59" s="39">
        <f t="shared" si="12"/>
        <v>900.0000000000001</v>
      </c>
      <c r="O59" s="39">
        <f t="shared" si="13"/>
        <v>-0.7999999999999998</v>
      </c>
      <c r="P59" s="50">
        <f t="shared" si="14"/>
        <v>100</v>
      </c>
      <c r="Q59" s="39">
        <f t="shared" si="15"/>
        <v>-2.4399999999999986</v>
      </c>
      <c r="R59" s="50">
        <f t="shared" si="16"/>
        <v>100</v>
      </c>
      <c r="S59" s="50">
        <f t="shared" si="17"/>
        <v>150</v>
      </c>
      <c r="T59" s="39">
        <f t="shared" si="23"/>
        <v>-50</v>
      </c>
      <c r="U59" s="39">
        <f t="shared" si="19"/>
        <v>10</v>
      </c>
      <c r="V59" s="50">
        <f t="shared" si="21"/>
        <v>120</v>
      </c>
      <c r="W59" s="50">
        <f t="shared" si="22"/>
        <v>300</v>
      </c>
      <c r="X59" s="69" t="s">
        <v>248</v>
      </c>
      <c r="Y59" s="70"/>
      <c r="Z59" s="70"/>
      <c r="AA59" s="70"/>
      <c r="AB59" s="70"/>
      <c r="AC59" s="70"/>
      <c r="AD59" s="70"/>
      <c r="AE59" s="70"/>
      <c r="AF59" s="69" t="s">
        <v>260</v>
      </c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51"/>
    </row>
    <row r="60" spans="1:50" ht="12">
      <c r="A60" s="38">
        <f t="shared" si="20"/>
        <v>1600</v>
      </c>
      <c r="B60" s="39">
        <f t="shared" si="0"/>
        <v>-16.19999999999999</v>
      </c>
      <c r="C60" s="39">
        <f t="shared" si="3"/>
        <v>6</v>
      </c>
      <c r="D60" s="39">
        <f t="shared" si="4"/>
        <v>960.0000000000001</v>
      </c>
      <c r="E60" s="39">
        <f t="shared" si="5"/>
        <v>-1.2000000000000002</v>
      </c>
      <c r="F60" s="50">
        <f t="shared" si="6"/>
        <v>100</v>
      </c>
      <c r="G60" s="39">
        <f t="shared" si="7"/>
        <v>-2.9399999999999986</v>
      </c>
      <c r="H60" s="50">
        <f t="shared" si="8"/>
        <v>100</v>
      </c>
      <c r="I60" s="50">
        <f t="shared" si="9"/>
        <v>160</v>
      </c>
      <c r="J60" s="39">
        <f t="shared" si="1"/>
        <v>-60</v>
      </c>
      <c r="K60" s="39">
        <f t="shared" si="10"/>
        <v>11</v>
      </c>
      <c r="L60" s="39">
        <f t="shared" si="2"/>
        <v>-16.19999999999999</v>
      </c>
      <c r="M60" s="39">
        <f t="shared" si="11"/>
        <v>6</v>
      </c>
      <c r="N60" s="39">
        <f t="shared" si="12"/>
        <v>960.0000000000001</v>
      </c>
      <c r="O60" s="39">
        <f t="shared" si="13"/>
        <v>-1.2000000000000002</v>
      </c>
      <c r="P60" s="50">
        <f t="shared" si="14"/>
        <v>100</v>
      </c>
      <c r="Q60" s="39">
        <f t="shared" si="15"/>
        <v>-2.9399999999999986</v>
      </c>
      <c r="R60" s="50">
        <f t="shared" si="16"/>
        <v>100</v>
      </c>
      <c r="S60" s="50">
        <f t="shared" si="17"/>
        <v>160</v>
      </c>
      <c r="T60" s="39">
        <f t="shared" si="23"/>
        <v>-60</v>
      </c>
      <c r="U60" s="39">
        <f t="shared" si="19"/>
        <v>11</v>
      </c>
      <c r="V60" s="50">
        <f t="shared" si="21"/>
        <v>130</v>
      </c>
      <c r="W60" s="50">
        <f t="shared" si="22"/>
        <v>325</v>
      </c>
      <c r="X60" s="69" t="s">
        <v>261</v>
      </c>
      <c r="Y60" s="70"/>
      <c r="Z60" s="70"/>
      <c r="AA60" s="70"/>
      <c r="AB60" s="70"/>
      <c r="AC60" s="70"/>
      <c r="AD60" s="70"/>
      <c r="AE60" s="70"/>
      <c r="AF60" s="69" t="s">
        <v>262</v>
      </c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51"/>
    </row>
    <row r="61" spans="1:50" ht="12">
      <c r="A61" s="38">
        <f t="shared" si="20"/>
        <v>1700</v>
      </c>
      <c r="B61" s="39">
        <f t="shared" si="0"/>
        <v>-18.199999999999992</v>
      </c>
      <c r="C61" s="39">
        <f t="shared" si="3"/>
        <v>6.5</v>
      </c>
      <c r="D61" s="39">
        <f t="shared" si="4"/>
        <v>1020.0000000000001</v>
      </c>
      <c r="E61" s="39">
        <f t="shared" si="5"/>
        <v>-1.5999999999999996</v>
      </c>
      <c r="F61" s="50">
        <f t="shared" si="6"/>
        <v>100</v>
      </c>
      <c r="G61" s="39">
        <f t="shared" si="7"/>
        <v>-3.4399999999999986</v>
      </c>
      <c r="H61" s="50">
        <f t="shared" si="8"/>
        <v>100</v>
      </c>
      <c r="I61" s="50">
        <f t="shared" si="9"/>
        <v>170</v>
      </c>
      <c r="J61" s="39">
        <f t="shared" si="1"/>
        <v>-70</v>
      </c>
      <c r="K61" s="39">
        <f t="shared" si="10"/>
        <v>12</v>
      </c>
      <c r="L61" s="39">
        <f t="shared" si="2"/>
        <v>-18.199999999999992</v>
      </c>
      <c r="M61" s="39">
        <f t="shared" si="11"/>
        <v>6.5</v>
      </c>
      <c r="N61" s="39">
        <f t="shared" si="12"/>
        <v>1020.0000000000001</v>
      </c>
      <c r="O61" s="39">
        <f t="shared" si="13"/>
        <v>-1.5999999999999996</v>
      </c>
      <c r="P61" s="50">
        <f t="shared" si="14"/>
        <v>100</v>
      </c>
      <c r="Q61" s="39">
        <f t="shared" si="15"/>
        <v>-3.4399999999999986</v>
      </c>
      <c r="R61" s="50">
        <f t="shared" si="16"/>
        <v>100</v>
      </c>
      <c r="S61" s="50">
        <f t="shared" si="17"/>
        <v>170</v>
      </c>
      <c r="T61" s="39">
        <f t="shared" si="23"/>
        <v>-70</v>
      </c>
      <c r="U61" s="39">
        <f t="shared" si="19"/>
        <v>12</v>
      </c>
      <c r="V61" s="50">
        <f t="shared" si="21"/>
        <v>140</v>
      </c>
      <c r="W61" s="50">
        <f t="shared" si="22"/>
        <v>350</v>
      </c>
      <c r="X61" s="69" t="s">
        <v>263</v>
      </c>
      <c r="Y61" s="70"/>
      <c r="Z61" s="70"/>
      <c r="AA61" s="70"/>
      <c r="AB61" s="70"/>
      <c r="AC61" s="70"/>
      <c r="AD61" s="70"/>
      <c r="AE61" s="70"/>
      <c r="AF61" s="69" t="s">
        <v>264</v>
      </c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51"/>
    </row>
    <row r="62" spans="1:50" ht="12">
      <c r="A62" s="38">
        <f t="shared" si="20"/>
        <v>1800</v>
      </c>
      <c r="B62" s="39">
        <f t="shared" si="0"/>
        <v>-20.199999999999992</v>
      </c>
      <c r="C62" s="39">
        <f t="shared" si="3"/>
        <v>7</v>
      </c>
      <c r="D62" s="39">
        <f t="shared" si="4"/>
        <v>1080.0000000000002</v>
      </c>
      <c r="E62" s="39">
        <f t="shared" si="5"/>
        <v>-2</v>
      </c>
      <c r="F62" s="50">
        <f t="shared" si="6"/>
        <v>100</v>
      </c>
      <c r="G62" s="39">
        <f t="shared" si="7"/>
        <v>-3.9399999999999986</v>
      </c>
      <c r="H62" s="50">
        <f t="shared" si="8"/>
        <v>100</v>
      </c>
      <c r="I62" s="50">
        <f t="shared" si="9"/>
        <v>180</v>
      </c>
      <c r="J62" s="39">
        <f t="shared" si="1"/>
        <v>-80</v>
      </c>
      <c r="K62" s="39">
        <f t="shared" si="10"/>
        <v>13</v>
      </c>
      <c r="L62" s="39">
        <f t="shared" si="2"/>
        <v>-20.199999999999992</v>
      </c>
      <c r="M62" s="39">
        <f t="shared" si="11"/>
        <v>7</v>
      </c>
      <c r="N62" s="39">
        <f t="shared" si="12"/>
        <v>1080.0000000000002</v>
      </c>
      <c r="O62" s="39">
        <f t="shared" si="13"/>
        <v>-2</v>
      </c>
      <c r="P62" s="50">
        <f t="shared" si="14"/>
        <v>100</v>
      </c>
      <c r="Q62" s="39">
        <f t="shared" si="15"/>
        <v>-3.9399999999999986</v>
      </c>
      <c r="R62" s="50">
        <f t="shared" si="16"/>
        <v>100</v>
      </c>
      <c r="S62" s="50">
        <f t="shared" si="17"/>
        <v>180</v>
      </c>
      <c r="T62" s="39">
        <f t="shared" si="23"/>
        <v>-80</v>
      </c>
      <c r="U62" s="39">
        <f t="shared" si="19"/>
        <v>13</v>
      </c>
      <c r="V62" s="50">
        <f t="shared" si="21"/>
        <v>150</v>
      </c>
      <c r="W62" s="50">
        <f t="shared" si="22"/>
        <v>375</v>
      </c>
      <c r="X62" s="69" t="s">
        <v>265</v>
      </c>
      <c r="Y62" s="70"/>
      <c r="Z62" s="70"/>
      <c r="AA62" s="70"/>
      <c r="AB62" s="70"/>
      <c r="AC62" s="70"/>
      <c r="AD62" s="70"/>
      <c r="AE62" s="70"/>
      <c r="AF62" s="69" t="s">
        <v>266</v>
      </c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51"/>
    </row>
    <row r="63" spans="1:50" ht="12">
      <c r="A63" s="38">
        <f t="shared" si="20"/>
        <v>1900</v>
      </c>
      <c r="B63" s="39">
        <f t="shared" si="0"/>
        <v>-22.199999999999985</v>
      </c>
      <c r="C63" s="39">
        <f t="shared" si="3"/>
        <v>7.5</v>
      </c>
      <c r="D63" s="39">
        <f t="shared" si="4"/>
        <v>1140.0000000000002</v>
      </c>
      <c r="E63" s="39">
        <f t="shared" si="5"/>
        <v>-2.4000000000000004</v>
      </c>
      <c r="F63" s="50">
        <f t="shared" si="6"/>
        <v>100</v>
      </c>
      <c r="G63" s="39">
        <f t="shared" si="7"/>
        <v>-4.439999999999999</v>
      </c>
      <c r="H63" s="50">
        <f t="shared" si="8"/>
        <v>100</v>
      </c>
      <c r="I63" s="50">
        <f t="shared" si="9"/>
        <v>190</v>
      </c>
      <c r="J63" s="39">
        <f t="shared" si="1"/>
        <v>-90</v>
      </c>
      <c r="K63" s="39">
        <f t="shared" si="10"/>
        <v>14</v>
      </c>
      <c r="L63" s="39">
        <f t="shared" si="2"/>
        <v>-22.199999999999985</v>
      </c>
      <c r="M63" s="39">
        <f t="shared" si="11"/>
        <v>7.5</v>
      </c>
      <c r="N63" s="39">
        <f t="shared" si="12"/>
        <v>1140.0000000000002</v>
      </c>
      <c r="O63" s="39">
        <f t="shared" si="13"/>
        <v>-2.4000000000000004</v>
      </c>
      <c r="P63" s="50">
        <f t="shared" si="14"/>
        <v>100</v>
      </c>
      <c r="Q63" s="39">
        <f t="shared" si="15"/>
        <v>-4.439999999999999</v>
      </c>
      <c r="R63" s="50">
        <f t="shared" si="16"/>
        <v>100</v>
      </c>
      <c r="S63" s="50">
        <f t="shared" si="17"/>
        <v>190</v>
      </c>
      <c r="T63" s="39">
        <f t="shared" si="23"/>
        <v>-90</v>
      </c>
      <c r="U63" s="39">
        <f t="shared" si="19"/>
        <v>14</v>
      </c>
      <c r="V63" s="50">
        <f t="shared" si="21"/>
        <v>160</v>
      </c>
      <c r="W63" s="50">
        <f t="shared" si="22"/>
        <v>400</v>
      </c>
      <c r="X63" s="69" t="s">
        <v>267</v>
      </c>
      <c r="Y63" s="70"/>
      <c r="Z63" s="70"/>
      <c r="AA63" s="70"/>
      <c r="AB63" s="70"/>
      <c r="AC63" s="70"/>
      <c r="AD63" s="70"/>
      <c r="AE63" s="70"/>
      <c r="AF63" s="69" t="s">
        <v>268</v>
      </c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51"/>
    </row>
    <row r="64" spans="1:50" ht="12">
      <c r="A64" s="38">
        <f t="shared" si="20"/>
        <v>2000</v>
      </c>
      <c r="B64" s="39">
        <f t="shared" si="0"/>
        <v>-24.199999999999985</v>
      </c>
      <c r="C64" s="39">
        <f t="shared" si="3"/>
        <v>8</v>
      </c>
      <c r="D64" s="39">
        <f t="shared" si="4"/>
        <v>1200.0000000000002</v>
      </c>
      <c r="E64" s="39">
        <f t="shared" si="5"/>
        <v>-2.8</v>
      </c>
      <c r="F64" s="50">
        <f t="shared" si="6"/>
        <v>100</v>
      </c>
      <c r="G64" s="39">
        <f t="shared" si="7"/>
        <v>-4.939999999999999</v>
      </c>
      <c r="H64" s="50">
        <f t="shared" si="8"/>
        <v>100</v>
      </c>
      <c r="I64" s="50">
        <f t="shared" si="9"/>
        <v>200</v>
      </c>
      <c r="J64" s="39">
        <f t="shared" si="1"/>
        <v>-100</v>
      </c>
      <c r="K64" s="39">
        <f t="shared" si="10"/>
        <v>15</v>
      </c>
      <c r="L64" s="39">
        <f t="shared" si="2"/>
        <v>-24.199999999999985</v>
      </c>
      <c r="M64" s="39">
        <f t="shared" si="11"/>
        <v>8</v>
      </c>
      <c r="N64" s="39">
        <f t="shared" si="12"/>
        <v>1200.0000000000002</v>
      </c>
      <c r="O64" s="39">
        <f t="shared" si="13"/>
        <v>-2.8</v>
      </c>
      <c r="P64" s="50">
        <f t="shared" si="14"/>
        <v>100</v>
      </c>
      <c r="Q64" s="39">
        <f t="shared" si="15"/>
        <v>-4.939999999999999</v>
      </c>
      <c r="R64" s="50">
        <f t="shared" si="16"/>
        <v>100</v>
      </c>
      <c r="S64" s="50">
        <f t="shared" si="17"/>
        <v>200</v>
      </c>
      <c r="T64" s="39">
        <f t="shared" si="23"/>
        <v>-100</v>
      </c>
      <c r="U64" s="39">
        <f t="shared" si="19"/>
        <v>15</v>
      </c>
      <c r="V64" s="50">
        <f t="shared" si="21"/>
        <v>170</v>
      </c>
      <c r="W64" s="50">
        <f t="shared" si="22"/>
        <v>425</v>
      </c>
      <c r="X64" s="69" t="s">
        <v>269</v>
      </c>
      <c r="Y64" s="70"/>
      <c r="Z64" s="70"/>
      <c r="AA64" s="70"/>
      <c r="AB64" s="70"/>
      <c r="AC64" s="70"/>
      <c r="AD64" s="70"/>
      <c r="AE64" s="70"/>
      <c r="AF64" s="69" t="s">
        <v>270</v>
      </c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51"/>
    </row>
    <row r="65" spans="1:50" ht="12">
      <c r="A65" s="38">
        <f t="shared" si="20"/>
        <v>2100</v>
      </c>
      <c r="B65" s="39">
        <f t="shared" si="0"/>
        <v>-26.199999999999985</v>
      </c>
      <c r="C65" s="39">
        <f t="shared" si="3"/>
        <v>8.5</v>
      </c>
      <c r="D65" s="39">
        <f t="shared" si="4"/>
        <v>1260.0000000000002</v>
      </c>
      <c r="E65" s="39">
        <f t="shared" si="5"/>
        <v>-3.2</v>
      </c>
      <c r="F65" s="50">
        <f t="shared" si="6"/>
        <v>100</v>
      </c>
      <c r="G65" s="39">
        <f t="shared" si="7"/>
        <v>-5.439999999999999</v>
      </c>
      <c r="H65" s="50">
        <f t="shared" si="8"/>
        <v>100</v>
      </c>
      <c r="I65" s="50">
        <f t="shared" si="9"/>
        <v>210</v>
      </c>
      <c r="J65" s="39">
        <f t="shared" si="1"/>
        <v>-110</v>
      </c>
      <c r="K65" s="39">
        <f t="shared" si="10"/>
        <v>16</v>
      </c>
      <c r="L65" s="39">
        <f t="shared" si="2"/>
        <v>-26.199999999999985</v>
      </c>
      <c r="M65" s="39">
        <f t="shared" si="11"/>
        <v>8.5</v>
      </c>
      <c r="N65" s="39">
        <f t="shared" si="12"/>
        <v>1260.0000000000002</v>
      </c>
      <c r="O65" s="39">
        <f t="shared" si="13"/>
        <v>-3.2</v>
      </c>
      <c r="P65" s="50">
        <f t="shared" si="14"/>
        <v>100</v>
      </c>
      <c r="Q65" s="39">
        <f t="shared" si="15"/>
        <v>-5.439999999999999</v>
      </c>
      <c r="R65" s="50">
        <f t="shared" si="16"/>
        <v>100</v>
      </c>
      <c r="S65" s="50">
        <f t="shared" si="17"/>
        <v>210</v>
      </c>
      <c r="T65" s="39">
        <f t="shared" si="23"/>
        <v>-110</v>
      </c>
      <c r="U65" s="39">
        <f t="shared" si="19"/>
        <v>16</v>
      </c>
      <c r="V65" s="50">
        <f t="shared" si="21"/>
        <v>180</v>
      </c>
      <c r="W65" s="50">
        <f t="shared" si="22"/>
        <v>450</v>
      </c>
      <c r="X65" s="69" t="s">
        <v>271</v>
      </c>
      <c r="Y65" s="70"/>
      <c r="Z65" s="70"/>
      <c r="AA65" s="70"/>
      <c r="AB65" s="70"/>
      <c r="AC65" s="70"/>
      <c r="AD65" s="70"/>
      <c r="AE65" s="70"/>
      <c r="AF65" s="69" t="s">
        <v>272</v>
      </c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51"/>
    </row>
    <row r="66" spans="1:50" ht="12">
      <c r="A66" s="38">
        <f t="shared" si="20"/>
        <v>2200</v>
      </c>
      <c r="B66" s="39">
        <f t="shared" si="0"/>
        <v>-28.199999999999985</v>
      </c>
      <c r="C66" s="39">
        <f t="shared" si="3"/>
        <v>9</v>
      </c>
      <c r="D66" s="39">
        <f t="shared" si="4"/>
        <v>1320.0000000000002</v>
      </c>
      <c r="E66" s="39">
        <f t="shared" si="5"/>
        <v>-3.5999999999999996</v>
      </c>
      <c r="F66" s="50">
        <f t="shared" si="6"/>
        <v>100</v>
      </c>
      <c r="G66" s="39">
        <f t="shared" si="7"/>
        <v>-5.939999999999999</v>
      </c>
      <c r="H66" s="50">
        <f t="shared" si="8"/>
        <v>100</v>
      </c>
      <c r="I66" s="50">
        <f t="shared" si="9"/>
        <v>220</v>
      </c>
      <c r="J66" s="39">
        <f t="shared" si="1"/>
        <v>-120</v>
      </c>
      <c r="K66" s="39">
        <f t="shared" si="10"/>
        <v>17</v>
      </c>
      <c r="L66" s="39">
        <f t="shared" si="2"/>
        <v>-28.199999999999985</v>
      </c>
      <c r="M66" s="39">
        <f t="shared" si="11"/>
        <v>9</v>
      </c>
      <c r="N66" s="39">
        <f t="shared" si="12"/>
        <v>1320.0000000000002</v>
      </c>
      <c r="O66" s="39">
        <f t="shared" si="13"/>
        <v>-3.5999999999999996</v>
      </c>
      <c r="P66" s="50">
        <f t="shared" si="14"/>
        <v>100</v>
      </c>
      <c r="Q66" s="39">
        <f t="shared" si="15"/>
        <v>-5.939999999999999</v>
      </c>
      <c r="R66" s="50">
        <f t="shared" si="16"/>
        <v>100</v>
      </c>
      <c r="S66" s="50">
        <f t="shared" si="17"/>
        <v>220</v>
      </c>
      <c r="T66" s="39">
        <f t="shared" si="23"/>
        <v>-120</v>
      </c>
      <c r="U66" s="39">
        <f t="shared" si="19"/>
        <v>17</v>
      </c>
      <c r="V66" s="50">
        <f t="shared" si="21"/>
        <v>190</v>
      </c>
      <c r="W66" s="50">
        <f t="shared" si="22"/>
        <v>475</v>
      </c>
      <c r="X66" s="69" t="s">
        <v>273</v>
      </c>
      <c r="Y66" s="70"/>
      <c r="Z66" s="70"/>
      <c r="AA66" s="70"/>
      <c r="AB66" s="70"/>
      <c r="AC66" s="70"/>
      <c r="AD66" s="70"/>
      <c r="AE66" s="70"/>
      <c r="AF66" s="69" t="s">
        <v>274</v>
      </c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51"/>
    </row>
    <row r="67" spans="1:50" ht="12">
      <c r="A67" s="38">
        <f t="shared" si="20"/>
        <v>2300</v>
      </c>
      <c r="B67" s="39">
        <f t="shared" si="0"/>
        <v>-30.199999999999985</v>
      </c>
      <c r="C67" s="39">
        <f t="shared" si="3"/>
        <v>9.5</v>
      </c>
      <c r="D67" s="39">
        <f t="shared" si="4"/>
        <v>1380.0000000000002</v>
      </c>
      <c r="E67" s="39">
        <f t="shared" si="5"/>
        <v>-4</v>
      </c>
      <c r="F67" s="50">
        <f t="shared" si="6"/>
        <v>100</v>
      </c>
      <c r="G67" s="39">
        <f t="shared" si="7"/>
        <v>-6.439999999999999</v>
      </c>
      <c r="H67" s="50">
        <f t="shared" si="8"/>
        <v>100</v>
      </c>
      <c r="I67" s="50">
        <f t="shared" si="9"/>
        <v>230</v>
      </c>
      <c r="J67" s="39">
        <f t="shared" si="1"/>
        <v>-130</v>
      </c>
      <c r="K67" s="39">
        <f t="shared" si="10"/>
        <v>18</v>
      </c>
      <c r="L67" s="39">
        <f t="shared" si="2"/>
        <v>-30.199999999999985</v>
      </c>
      <c r="M67" s="39">
        <f t="shared" si="11"/>
        <v>9.5</v>
      </c>
      <c r="N67" s="39">
        <f t="shared" si="12"/>
        <v>1380.0000000000002</v>
      </c>
      <c r="O67" s="39">
        <f t="shared" si="13"/>
        <v>-4</v>
      </c>
      <c r="P67" s="50">
        <f t="shared" si="14"/>
        <v>100</v>
      </c>
      <c r="Q67" s="39">
        <f t="shared" si="15"/>
        <v>-6.439999999999999</v>
      </c>
      <c r="R67" s="50">
        <f t="shared" si="16"/>
        <v>100</v>
      </c>
      <c r="S67" s="50">
        <f t="shared" si="17"/>
        <v>230</v>
      </c>
      <c r="T67" s="39">
        <f t="shared" si="23"/>
        <v>-130</v>
      </c>
      <c r="U67" s="39">
        <f t="shared" si="19"/>
        <v>18</v>
      </c>
      <c r="V67" s="50">
        <f t="shared" si="21"/>
        <v>200</v>
      </c>
      <c r="W67" s="50">
        <f t="shared" si="22"/>
        <v>500</v>
      </c>
      <c r="X67" s="69" t="s">
        <v>275</v>
      </c>
      <c r="Y67" s="70"/>
      <c r="Z67" s="70"/>
      <c r="AA67" s="70"/>
      <c r="AB67" s="70"/>
      <c r="AC67" s="70"/>
      <c r="AD67" s="70"/>
      <c r="AE67" s="70"/>
      <c r="AF67" s="69" t="s">
        <v>276</v>
      </c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51"/>
    </row>
    <row r="68" spans="1:50" ht="12">
      <c r="A68" s="38">
        <f t="shared" si="20"/>
        <v>2400</v>
      </c>
      <c r="B68" s="39">
        <f t="shared" si="0"/>
        <v>-32.19999999999999</v>
      </c>
      <c r="C68" s="39">
        <f t="shared" si="3"/>
        <v>10</v>
      </c>
      <c r="D68" s="39">
        <f t="shared" si="4"/>
        <v>1440.0000000000002</v>
      </c>
      <c r="E68" s="39">
        <f t="shared" si="5"/>
        <v>-4.4</v>
      </c>
      <c r="F68" s="50">
        <f t="shared" si="6"/>
        <v>100</v>
      </c>
      <c r="G68" s="39">
        <f t="shared" si="7"/>
        <v>-6.939999999999999</v>
      </c>
      <c r="H68" s="50">
        <f t="shared" si="8"/>
        <v>100</v>
      </c>
      <c r="I68" s="50">
        <f t="shared" si="9"/>
        <v>240</v>
      </c>
      <c r="J68" s="39">
        <f t="shared" si="1"/>
        <v>-140</v>
      </c>
      <c r="K68" s="39">
        <f t="shared" si="10"/>
        <v>19</v>
      </c>
      <c r="L68" s="39">
        <f t="shared" si="2"/>
        <v>-32.19999999999999</v>
      </c>
      <c r="M68" s="39">
        <f t="shared" si="11"/>
        <v>10</v>
      </c>
      <c r="N68" s="39">
        <f t="shared" si="12"/>
        <v>1440.0000000000002</v>
      </c>
      <c r="O68" s="39">
        <f t="shared" si="13"/>
        <v>-4.4</v>
      </c>
      <c r="P68" s="50">
        <f t="shared" si="14"/>
        <v>100</v>
      </c>
      <c r="Q68" s="39">
        <f t="shared" si="15"/>
        <v>-6.939999999999999</v>
      </c>
      <c r="R68" s="50">
        <f t="shared" si="16"/>
        <v>100</v>
      </c>
      <c r="S68" s="50">
        <f t="shared" si="17"/>
        <v>240</v>
      </c>
      <c r="T68" s="39">
        <f t="shared" si="23"/>
        <v>-140</v>
      </c>
      <c r="U68" s="39">
        <f t="shared" si="19"/>
        <v>19</v>
      </c>
      <c r="V68" s="50">
        <f t="shared" si="21"/>
        <v>210</v>
      </c>
      <c r="W68" s="50">
        <f t="shared" si="22"/>
        <v>525</v>
      </c>
      <c r="X68" s="69" t="s">
        <v>277</v>
      </c>
      <c r="Y68" s="70"/>
      <c r="Z68" s="70"/>
      <c r="AA68" s="70"/>
      <c r="AB68" s="70"/>
      <c r="AC68" s="70"/>
      <c r="AD68" s="70"/>
      <c r="AE68" s="70"/>
      <c r="AF68" s="69" t="s">
        <v>278</v>
      </c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51"/>
    </row>
    <row r="69" spans="1:50" ht="12">
      <c r="A69" s="38">
        <f t="shared" si="20"/>
        <v>2500</v>
      </c>
      <c r="B69" s="39">
        <f t="shared" si="0"/>
        <v>-34.19999999999999</v>
      </c>
      <c r="C69" s="39">
        <f t="shared" si="3"/>
        <v>10.5</v>
      </c>
      <c r="D69" s="39">
        <f t="shared" si="4"/>
        <v>1500.0000000000002</v>
      </c>
      <c r="E69" s="39">
        <f t="shared" si="5"/>
        <v>-4.800000000000001</v>
      </c>
      <c r="F69" s="50">
        <f t="shared" si="6"/>
        <v>100</v>
      </c>
      <c r="G69" s="39">
        <f t="shared" si="7"/>
        <v>-7.439999999999999</v>
      </c>
      <c r="H69" s="50">
        <f t="shared" si="8"/>
        <v>100</v>
      </c>
      <c r="I69" s="50">
        <f t="shared" si="9"/>
        <v>250</v>
      </c>
      <c r="J69" s="39">
        <f t="shared" si="1"/>
        <v>-150</v>
      </c>
      <c r="K69" s="39">
        <f t="shared" si="10"/>
        <v>20</v>
      </c>
      <c r="L69" s="39">
        <f t="shared" si="2"/>
        <v>-34.19999999999999</v>
      </c>
      <c r="M69" s="39">
        <f t="shared" si="11"/>
        <v>10.5</v>
      </c>
      <c r="N69" s="39">
        <f t="shared" si="12"/>
        <v>1500.0000000000002</v>
      </c>
      <c r="O69" s="39">
        <f t="shared" si="13"/>
        <v>-4.800000000000001</v>
      </c>
      <c r="P69" s="50">
        <f t="shared" si="14"/>
        <v>100</v>
      </c>
      <c r="Q69" s="39">
        <f t="shared" si="15"/>
        <v>-7.439999999999999</v>
      </c>
      <c r="R69" s="50">
        <f t="shared" si="16"/>
        <v>100</v>
      </c>
      <c r="S69" s="50">
        <f t="shared" si="17"/>
        <v>250</v>
      </c>
      <c r="T69" s="39">
        <f t="shared" si="23"/>
        <v>-150</v>
      </c>
      <c r="U69" s="39">
        <f t="shared" si="19"/>
        <v>20</v>
      </c>
      <c r="V69" s="50">
        <f t="shared" si="21"/>
        <v>220</v>
      </c>
      <c r="W69" s="50">
        <f t="shared" si="22"/>
        <v>550</v>
      </c>
      <c r="X69" s="69" t="s">
        <v>279</v>
      </c>
      <c r="Y69" s="70"/>
      <c r="Z69" s="70"/>
      <c r="AA69" s="70"/>
      <c r="AB69" s="70"/>
      <c r="AC69" s="70"/>
      <c r="AD69" s="70"/>
      <c r="AE69" s="70"/>
      <c r="AF69" s="69" t="s">
        <v>280</v>
      </c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51"/>
    </row>
    <row r="70" spans="1:50" ht="12">
      <c r="A70" s="38">
        <f t="shared" si="20"/>
        <v>2600</v>
      </c>
      <c r="B70" s="39">
        <f t="shared" si="0"/>
        <v>-36.19999999999999</v>
      </c>
      <c r="C70" s="39">
        <f t="shared" si="3"/>
        <v>11</v>
      </c>
      <c r="D70" s="39">
        <f t="shared" si="4"/>
        <v>1560.0000000000002</v>
      </c>
      <c r="E70" s="39">
        <f t="shared" si="5"/>
        <v>-5.199999999999999</v>
      </c>
      <c r="F70" s="50">
        <f t="shared" si="6"/>
        <v>100</v>
      </c>
      <c r="G70" s="39">
        <f t="shared" si="7"/>
        <v>-7.939999999999999</v>
      </c>
      <c r="H70" s="50">
        <f t="shared" si="8"/>
        <v>100</v>
      </c>
      <c r="I70" s="50">
        <f t="shared" si="9"/>
        <v>260</v>
      </c>
      <c r="J70" s="39">
        <f t="shared" si="1"/>
        <v>-160</v>
      </c>
      <c r="K70" s="39">
        <f t="shared" si="10"/>
        <v>21</v>
      </c>
      <c r="L70" s="39">
        <f t="shared" si="2"/>
        <v>-36.19999999999999</v>
      </c>
      <c r="M70" s="39">
        <f t="shared" si="11"/>
        <v>11</v>
      </c>
      <c r="N70" s="39">
        <f t="shared" si="12"/>
        <v>1560.0000000000002</v>
      </c>
      <c r="O70" s="39">
        <f t="shared" si="13"/>
        <v>-5.199999999999999</v>
      </c>
      <c r="P70" s="50">
        <f t="shared" si="14"/>
        <v>100</v>
      </c>
      <c r="Q70" s="39">
        <f t="shared" si="15"/>
        <v>-7.939999999999999</v>
      </c>
      <c r="R70" s="50">
        <f t="shared" si="16"/>
        <v>100</v>
      </c>
      <c r="S70" s="50">
        <f t="shared" si="17"/>
        <v>260</v>
      </c>
      <c r="T70" s="39">
        <f t="shared" si="23"/>
        <v>-160</v>
      </c>
      <c r="U70" s="39">
        <f t="shared" si="19"/>
        <v>21</v>
      </c>
      <c r="V70" s="50">
        <f t="shared" si="21"/>
        <v>230</v>
      </c>
      <c r="W70" s="50">
        <f t="shared" si="22"/>
        <v>575</v>
      </c>
      <c r="X70" s="69" t="s">
        <v>281</v>
      </c>
      <c r="Y70" s="70"/>
      <c r="Z70" s="70"/>
      <c r="AA70" s="70"/>
      <c r="AB70" s="70"/>
      <c r="AC70" s="70"/>
      <c r="AD70" s="70"/>
      <c r="AE70" s="70"/>
      <c r="AF70" s="69" t="s">
        <v>282</v>
      </c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51"/>
    </row>
    <row r="71" spans="1:50" ht="12">
      <c r="A71" s="38">
        <f t="shared" si="20"/>
        <v>2700</v>
      </c>
      <c r="B71" s="39">
        <f t="shared" si="0"/>
        <v>-38.19999999999999</v>
      </c>
      <c r="C71" s="39">
        <f t="shared" si="3"/>
        <v>11.5</v>
      </c>
      <c r="D71" s="39">
        <f t="shared" si="4"/>
        <v>1620.0000000000002</v>
      </c>
      <c r="E71" s="39">
        <f t="shared" si="5"/>
        <v>-5.6</v>
      </c>
      <c r="F71" s="50">
        <f t="shared" si="6"/>
        <v>100</v>
      </c>
      <c r="G71" s="39">
        <f t="shared" si="7"/>
        <v>-8.439999999999998</v>
      </c>
      <c r="H71" s="50">
        <f t="shared" si="8"/>
        <v>100</v>
      </c>
      <c r="I71" s="50">
        <f t="shared" si="9"/>
        <v>270</v>
      </c>
      <c r="J71" s="39">
        <f t="shared" si="1"/>
        <v>-170</v>
      </c>
      <c r="K71" s="39">
        <f t="shared" si="10"/>
        <v>22</v>
      </c>
      <c r="L71" s="39">
        <f t="shared" si="2"/>
        <v>-38.19999999999999</v>
      </c>
      <c r="M71" s="39">
        <f t="shared" si="11"/>
        <v>11.5</v>
      </c>
      <c r="N71" s="39">
        <f t="shared" si="12"/>
        <v>1620.0000000000002</v>
      </c>
      <c r="O71" s="39">
        <f t="shared" si="13"/>
        <v>-5.6</v>
      </c>
      <c r="P71" s="50">
        <f t="shared" si="14"/>
        <v>100</v>
      </c>
      <c r="Q71" s="39">
        <f t="shared" si="15"/>
        <v>-8.439999999999998</v>
      </c>
      <c r="R71" s="50">
        <f t="shared" si="16"/>
        <v>100</v>
      </c>
      <c r="S71" s="50">
        <f t="shared" si="17"/>
        <v>270</v>
      </c>
      <c r="T71" s="39">
        <f t="shared" si="23"/>
        <v>-170</v>
      </c>
      <c r="U71" s="39">
        <f t="shared" si="19"/>
        <v>22</v>
      </c>
      <c r="V71" s="50">
        <f t="shared" si="21"/>
        <v>240</v>
      </c>
      <c r="W71" s="50">
        <f t="shared" si="22"/>
        <v>600</v>
      </c>
      <c r="X71" s="69" t="s">
        <v>271</v>
      </c>
      <c r="Y71" s="70"/>
      <c r="Z71" s="70"/>
      <c r="AA71" s="70"/>
      <c r="AB71" s="70"/>
      <c r="AC71" s="70"/>
      <c r="AD71" s="70"/>
      <c r="AE71" s="70"/>
      <c r="AF71" s="69" t="s">
        <v>283</v>
      </c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51"/>
    </row>
    <row r="72" spans="1:50" ht="12">
      <c r="A72" s="38">
        <f t="shared" si="20"/>
        <v>2800</v>
      </c>
      <c r="B72" s="39">
        <f t="shared" si="0"/>
        <v>-40.19999999999999</v>
      </c>
      <c r="C72" s="39">
        <f t="shared" si="3"/>
        <v>12</v>
      </c>
      <c r="D72" s="39">
        <f t="shared" si="4"/>
        <v>1680.0000000000002</v>
      </c>
      <c r="E72" s="39">
        <f t="shared" si="5"/>
        <v>-6</v>
      </c>
      <c r="F72" s="50">
        <f t="shared" si="6"/>
        <v>100</v>
      </c>
      <c r="G72" s="39">
        <f t="shared" si="7"/>
        <v>-8.939999999999998</v>
      </c>
      <c r="H72" s="50">
        <f t="shared" si="8"/>
        <v>100</v>
      </c>
      <c r="I72" s="50">
        <f t="shared" si="9"/>
        <v>280</v>
      </c>
      <c r="J72" s="39">
        <f t="shared" si="1"/>
        <v>-180</v>
      </c>
      <c r="K72" s="39">
        <f t="shared" si="10"/>
        <v>23</v>
      </c>
      <c r="L72" s="39">
        <f t="shared" si="2"/>
        <v>-40.19999999999999</v>
      </c>
      <c r="M72" s="39">
        <f t="shared" si="11"/>
        <v>12</v>
      </c>
      <c r="N72" s="39">
        <f t="shared" si="12"/>
        <v>1680.0000000000002</v>
      </c>
      <c r="O72" s="39">
        <f t="shared" si="13"/>
        <v>-6</v>
      </c>
      <c r="P72" s="50">
        <f t="shared" si="14"/>
        <v>100</v>
      </c>
      <c r="Q72" s="39">
        <f t="shared" si="15"/>
        <v>-8.939999999999998</v>
      </c>
      <c r="R72" s="50">
        <f t="shared" si="16"/>
        <v>100</v>
      </c>
      <c r="S72" s="50">
        <f t="shared" si="17"/>
        <v>280</v>
      </c>
      <c r="T72" s="39">
        <f t="shared" si="23"/>
        <v>-180</v>
      </c>
      <c r="U72" s="39">
        <f t="shared" si="19"/>
        <v>23</v>
      </c>
      <c r="V72" s="50">
        <f t="shared" si="21"/>
        <v>250</v>
      </c>
      <c r="W72" s="50">
        <f t="shared" si="22"/>
        <v>625</v>
      </c>
      <c r="X72" s="69" t="s">
        <v>284</v>
      </c>
      <c r="Y72" s="70"/>
      <c r="Z72" s="70"/>
      <c r="AA72" s="70"/>
      <c r="AB72" s="70"/>
      <c r="AC72" s="70"/>
      <c r="AD72" s="70"/>
      <c r="AE72" s="70"/>
      <c r="AF72" s="69" t="s">
        <v>285</v>
      </c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51"/>
    </row>
    <row r="73" spans="1:50" ht="12">
      <c r="A73" s="38">
        <f t="shared" si="20"/>
        <v>2900</v>
      </c>
      <c r="B73" s="39">
        <f t="shared" si="0"/>
        <v>-42.19999999999999</v>
      </c>
      <c r="C73" s="39">
        <f t="shared" si="3"/>
        <v>12.5</v>
      </c>
      <c r="D73" s="39">
        <f t="shared" si="4"/>
        <v>1740.0000000000002</v>
      </c>
      <c r="E73" s="39">
        <f t="shared" si="5"/>
        <v>-6.4</v>
      </c>
      <c r="F73" s="50">
        <f t="shared" si="6"/>
        <v>100</v>
      </c>
      <c r="G73" s="39">
        <f t="shared" si="7"/>
        <v>-9.439999999999998</v>
      </c>
      <c r="H73" s="50">
        <f t="shared" si="8"/>
        <v>100</v>
      </c>
      <c r="I73" s="50">
        <f t="shared" si="9"/>
        <v>290</v>
      </c>
      <c r="J73" s="39">
        <f t="shared" si="1"/>
        <v>-190</v>
      </c>
      <c r="K73" s="39">
        <f t="shared" si="10"/>
        <v>24</v>
      </c>
      <c r="L73" s="39">
        <f t="shared" si="2"/>
        <v>-42.19999999999999</v>
      </c>
      <c r="M73" s="39">
        <f t="shared" si="11"/>
        <v>12.5</v>
      </c>
      <c r="N73" s="39">
        <f t="shared" si="12"/>
        <v>1740.0000000000002</v>
      </c>
      <c r="O73" s="39">
        <f t="shared" si="13"/>
        <v>-6.4</v>
      </c>
      <c r="P73" s="50">
        <f t="shared" si="14"/>
        <v>100</v>
      </c>
      <c r="Q73" s="39">
        <f t="shared" si="15"/>
        <v>-9.439999999999998</v>
      </c>
      <c r="R73" s="50">
        <f t="shared" si="16"/>
        <v>100</v>
      </c>
      <c r="S73" s="50">
        <f t="shared" si="17"/>
        <v>290</v>
      </c>
      <c r="T73" s="39">
        <f t="shared" si="23"/>
        <v>-190</v>
      </c>
      <c r="U73" s="39">
        <f t="shared" si="19"/>
        <v>24</v>
      </c>
      <c r="V73" s="50">
        <f t="shared" si="21"/>
        <v>260</v>
      </c>
      <c r="W73" s="50">
        <f t="shared" si="22"/>
        <v>650</v>
      </c>
      <c r="X73" s="69" t="s">
        <v>240</v>
      </c>
      <c r="Y73" s="70"/>
      <c r="Z73" s="70"/>
      <c r="AA73" s="70"/>
      <c r="AB73" s="70"/>
      <c r="AC73" s="70"/>
      <c r="AD73" s="70"/>
      <c r="AE73" s="70"/>
      <c r="AF73" s="69" t="s">
        <v>286</v>
      </c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51"/>
    </row>
    <row r="74" spans="1:50" ht="12">
      <c r="A74" s="38">
        <f t="shared" si="20"/>
        <v>3000</v>
      </c>
      <c r="B74" s="39">
        <f t="shared" si="0"/>
        <v>-44.19999999999999</v>
      </c>
      <c r="C74" s="39">
        <f t="shared" si="3"/>
        <v>13</v>
      </c>
      <c r="D74" s="39">
        <f t="shared" si="4"/>
        <v>1800.0000000000002</v>
      </c>
      <c r="E74" s="39">
        <f t="shared" si="5"/>
        <v>-6.800000000000001</v>
      </c>
      <c r="F74" s="50">
        <f t="shared" si="6"/>
        <v>100</v>
      </c>
      <c r="G74" s="39">
        <f t="shared" si="7"/>
        <v>-9.939999999999998</v>
      </c>
      <c r="H74" s="50">
        <f t="shared" si="8"/>
        <v>100</v>
      </c>
      <c r="I74" s="50">
        <f t="shared" si="9"/>
        <v>300</v>
      </c>
      <c r="J74" s="39">
        <f t="shared" si="1"/>
        <v>-200</v>
      </c>
      <c r="K74" s="39">
        <f t="shared" si="10"/>
        <v>25</v>
      </c>
      <c r="L74" s="39">
        <f t="shared" si="2"/>
        <v>-44.19999999999999</v>
      </c>
      <c r="M74" s="39">
        <f t="shared" si="11"/>
        <v>13</v>
      </c>
      <c r="N74" s="39">
        <f t="shared" si="12"/>
        <v>1800.0000000000002</v>
      </c>
      <c r="O74" s="39">
        <f t="shared" si="13"/>
        <v>-6.800000000000001</v>
      </c>
      <c r="P74" s="50">
        <f t="shared" si="14"/>
        <v>100</v>
      </c>
      <c r="Q74" s="39">
        <f t="shared" si="15"/>
        <v>-9.939999999999998</v>
      </c>
      <c r="R74" s="50">
        <f t="shared" si="16"/>
        <v>100</v>
      </c>
      <c r="S74" s="50">
        <f t="shared" si="17"/>
        <v>300</v>
      </c>
      <c r="T74" s="39">
        <f t="shared" si="23"/>
        <v>-200</v>
      </c>
      <c r="U74" s="39">
        <f t="shared" si="19"/>
        <v>25</v>
      </c>
      <c r="V74" s="50">
        <f t="shared" si="21"/>
        <v>270</v>
      </c>
      <c r="W74" s="50">
        <f t="shared" si="22"/>
        <v>675</v>
      </c>
      <c r="X74" s="69" t="s">
        <v>287</v>
      </c>
      <c r="Y74" s="70"/>
      <c r="Z74" s="70"/>
      <c r="AA74" s="70"/>
      <c r="AB74" s="70"/>
      <c r="AC74" s="70"/>
      <c r="AD74" s="70"/>
      <c r="AE74" s="70"/>
      <c r="AF74" s="69" t="s">
        <v>288</v>
      </c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51"/>
    </row>
    <row r="75" spans="1:50" ht="12">
      <c r="A75" s="38">
        <f t="shared" si="20"/>
        <v>3100</v>
      </c>
      <c r="B75" s="39">
        <f t="shared" si="0"/>
        <v>-46.19999999999999</v>
      </c>
      <c r="C75" s="39">
        <f t="shared" si="3"/>
        <v>13.5</v>
      </c>
      <c r="D75" s="39">
        <f t="shared" si="4"/>
        <v>1860.0000000000002</v>
      </c>
      <c r="E75" s="39">
        <f t="shared" si="5"/>
        <v>-7.199999999999999</v>
      </c>
      <c r="F75" s="50">
        <f t="shared" si="6"/>
        <v>100</v>
      </c>
      <c r="G75" s="39">
        <f t="shared" si="7"/>
        <v>-10.439999999999998</v>
      </c>
      <c r="H75" s="50">
        <f t="shared" si="8"/>
        <v>100</v>
      </c>
      <c r="I75" s="50">
        <f t="shared" si="9"/>
        <v>310</v>
      </c>
      <c r="J75" s="39">
        <f t="shared" si="1"/>
        <v>-210</v>
      </c>
      <c r="K75" s="39">
        <f t="shared" si="10"/>
        <v>26</v>
      </c>
      <c r="L75" s="39">
        <f t="shared" si="2"/>
        <v>-46.19999999999999</v>
      </c>
      <c r="M75" s="39">
        <f t="shared" si="11"/>
        <v>13.5</v>
      </c>
      <c r="N75" s="39">
        <f t="shared" si="12"/>
        <v>1860.0000000000002</v>
      </c>
      <c r="O75" s="39">
        <f t="shared" si="13"/>
        <v>-7.199999999999999</v>
      </c>
      <c r="P75" s="50">
        <f t="shared" si="14"/>
        <v>100</v>
      </c>
      <c r="Q75" s="39">
        <f t="shared" si="15"/>
        <v>-10.439999999999998</v>
      </c>
      <c r="R75" s="50">
        <f t="shared" si="16"/>
        <v>100</v>
      </c>
      <c r="S75" s="50">
        <f t="shared" si="17"/>
        <v>310</v>
      </c>
      <c r="T75" s="39">
        <f t="shared" si="23"/>
        <v>-210</v>
      </c>
      <c r="U75" s="39">
        <f t="shared" si="19"/>
        <v>26</v>
      </c>
      <c r="V75" s="50">
        <f t="shared" si="21"/>
        <v>280</v>
      </c>
      <c r="W75" s="50">
        <f t="shared" si="22"/>
        <v>700</v>
      </c>
      <c r="X75" s="69" t="s">
        <v>289</v>
      </c>
      <c r="Y75" s="70"/>
      <c r="Z75" s="70"/>
      <c r="AA75" s="70"/>
      <c r="AB75" s="70"/>
      <c r="AC75" s="70"/>
      <c r="AD75" s="70"/>
      <c r="AE75" s="70"/>
      <c r="AF75" s="72" t="s">
        <v>290</v>
      </c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51"/>
    </row>
    <row r="76" spans="1:50" ht="12">
      <c r="A76" s="38">
        <f t="shared" si="20"/>
        <v>3200</v>
      </c>
      <c r="B76" s="39">
        <f t="shared" si="0"/>
        <v>-48.199999999999974</v>
      </c>
      <c r="C76" s="39">
        <f t="shared" si="3"/>
        <v>14</v>
      </c>
      <c r="D76" s="39">
        <f t="shared" si="4"/>
        <v>1920.0000000000002</v>
      </c>
      <c r="E76" s="39">
        <f t="shared" si="5"/>
        <v>-7.6</v>
      </c>
      <c r="F76" s="50">
        <f t="shared" si="6"/>
        <v>100</v>
      </c>
      <c r="G76" s="39">
        <f t="shared" si="7"/>
        <v>-10.939999999999998</v>
      </c>
      <c r="H76" s="50">
        <f t="shared" si="8"/>
        <v>100</v>
      </c>
      <c r="I76" s="50">
        <f t="shared" si="9"/>
        <v>320</v>
      </c>
      <c r="J76" s="39">
        <f t="shared" si="1"/>
        <v>-220</v>
      </c>
      <c r="K76" s="39">
        <f t="shared" si="10"/>
        <v>27</v>
      </c>
      <c r="L76" s="39">
        <f t="shared" si="2"/>
        <v>-48.199999999999974</v>
      </c>
      <c r="M76" s="39">
        <f t="shared" si="11"/>
        <v>14</v>
      </c>
      <c r="N76" s="39">
        <f t="shared" si="12"/>
        <v>1920.0000000000002</v>
      </c>
      <c r="O76" s="39">
        <f t="shared" si="13"/>
        <v>-7.6</v>
      </c>
      <c r="P76" s="50">
        <f t="shared" si="14"/>
        <v>100</v>
      </c>
      <c r="Q76" s="39">
        <f t="shared" si="15"/>
        <v>-10.939999999999998</v>
      </c>
      <c r="R76" s="50">
        <f t="shared" si="16"/>
        <v>100</v>
      </c>
      <c r="S76" s="50">
        <f t="shared" si="17"/>
        <v>320</v>
      </c>
      <c r="T76" s="39">
        <f t="shared" si="23"/>
        <v>-220</v>
      </c>
      <c r="U76" s="39">
        <f t="shared" si="19"/>
        <v>27</v>
      </c>
      <c r="V76" s="50">
        <f t="shared" si="21"/>
        <v>290</v>
      </c>
      <c r="W76" s="50">
        <f t="shared" si="22"/>
        <v>725</v>
      </c>
      <c r="X76" s="69" t="s">
        <v>291</v>
      </c>
      <c r="Y76" s="70"/>
      <c r="Z76" s="70"/>
      <c r="AA76" s="70"/>
      <c r="AB76" s="70"/>
      <c r="AC76" s="70"/>
      <c r="AD76" s="70"/>
      <c r="AE76" s="70"/>
      <c r="AF76" s="69" t="s">
        <v>292</v>
      </c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51"/>
    </row>
    <row r="77" spans="1:50" ht="12">
      <c r="A77" s="38">
        <f t="shared" si="20"/>
        <v>3300</v>
      </c>
      <c r="B77" s="39">
        <f t="shared" si="0"/>
        <v>-50.19999999999999</v>
      </c>
      <c r="C77" s="39">
        <f t="shared" si="3"/>
        <v>14.5</v>
      </c>
      <c r="D77" s="39">
        <f t="shared" si="4"/>
        <v>1980.0000000000002</v>
      </c>
      <c r="E77" s="39">
        <f t="shared" si="5"/>
        <v>-8</v>
      </c>
      <c r="F77" s="50">
        <f t="shared" si="6"/>
        <v>100</v>
      </c>
      <c r="G77" s="39">
        <f t="shared" si="7"/>
        <v>-11.439999999999998</v>
      </c>
      <c r="H77" s="50">
        <f t="shared" si="8"/>
        <v>100</v>
      </c>
      <c r="I77" s="50">
        <f t="shared" si="9"/>
        <v>330</v>
      </c>
      <c r="J77" s="39">
        <f t="shared" si="1"/>
        <v>-230</v>
      </c>
      <c r="K77" s="39">
        <f t="shared" si="10"/>
        <v>28</v>
      </c>
      <c r="L77" s="39">
        <f t="shared" si="2"/>
        <v>-50.19999999999999</v>
      </c>
      <c r="M77" s="39">
        <f t="shared" si="11"/>
        <v>14.5</v>
      </c>
      <c r="N77" s="39">
        <f t="shared" si="12"/>
        <v>1980.0000000000002</v>
      </c>
      <c r="O77" s="39">
        <f t="shared" si="13"/>
        <v>-8</v>
      </c>
      <c r="P77" s="50">
        <f t="shared" si="14"/>
        <v>100</v>
      </c>
      <c r="Q77" s="39">
        <f t="shared" si="15"/>
        <v>-11.439999999999998</v>
      </c>
      <c r="R77" s="50">
        <f t="shared" si="16"/>
        <v>100</v>
      </c>
      <c r="S77" s="50">
        <f t="shared" si="17"/>
        <v>330</v>
      </c>
      <c r="T77" s="39">
        <f t="shared" si="23"/>
        <v>-230</v>
      </c>
      <c r="U77" s="39">
        <f t="shared" si="19"/>
        <v>28</v>
      </c>
      <c r="V77" s="50">
        <f t="shared" si="21"/>
        <v>300</v>
      </c>
      <c r="W77" s="50">
        <f t="shared" si="22"/>
        <v>750</v>
      </c>
      <c r="X77" s="69" t="s">
        <v>271</v>
      </c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51"/>
    </row>
    <row r="78" spans="1:50" ht="12">
      <c r="A78" s="38">
        <f t="shared" si="20"/>
        <v>3400</v>
      </c>
      <c r="B78" s="39">
        <f t="shared" si="0"/>
        <v>-52.19999999999999</v>
      </c>
      <c r="C78" s="39">
        <f t="shared" si="3"/>
        <v>15</v>
      </c>
      <c r="D78" s="39">
        <f t="shared" si="4"/>
        <v>2040.0000000000002</v>
      </c>
      <c r="E78" s="39">
        <f t="shared" si="5"/>
        <v>-8.4</v>
      </c>
      <c r="F78" s="50">
        <f t="shared" si="6"/>
        <v>100</v>
      </c>
      <c r="G78" s="39">
        <f t="shared" si="7"/>
        <v>-11.939999999999998</v>
      </c>
      <c r="H78" s="50">
        <f t="shared" si="8"/>
        <v>100</v>
      </c>
      <c r="I78" s="50">
        <f t="shared" si="9"/>
        <v>340</v>
      </c>
      <c r="J78" s="39">
        <f t="shared" si="1"/>
        <v>-240</v>
      </c>
      <c r="K78" s="39">
        <f t="shared" si="10"/>
        <v>29</v>
      </c>
      <c r="L78" s="39">
        <f t="shared" si="2"/>
        <v>-52.19999999999999</v>
      </c>
      <c r="M78" s="39">
        <f t="shared" si="11"/>
        <v>15</v>
      </c>
      <c r="N78" s="39">
        <f t="shared" si="12"/>
        <v>2040.0000000000002</v>
      </c>
      <c r="O78" s="39">
        <f t="shared" si="13"/>
        <v>-8.4</v>
      </c>
      <c r="P78" s="50">
        <f t="shared" si="14"/>
        <v>100</v>
      </c>
      <c r="Q78" s="39">
        <f t="shared" si="15"/>
        <v>-11.939999999999998</v>
      </c>
      <c r="R78" s="50">
        <f t="shared" si="16"/>
        <v>100</v>
      </c>
      <c r="S78" s="50">
        <f t="shared" si="17"/>
        <v>340</v>
      </c>
      <c r="T78" s="39">
        <f t="shared" si="23"/>
        <v>-240</v>
      </c>
      <c r="U78" s="39">
        <f t="shared" si="19"/>
        <v>29</v>
      </c>
      <c r="V78" s="50">
        <f t="shared" si="21"/>
        <v>310</v>
      </c>
      <c r="W78" s="50">
        <f t="shared" si="22"/>
        <v>775</v>
      </c>
      <c r="X78" s="69" t="s">
        <v>273</v>
      </c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51"/>
    </row>
    <row r="79" spans="1:50" ht="12">
      <c r="A79" s="38">
        <f t="shared" si="20"/>
        <v>3500</v>
      </c>
      <c r="B79" s="39">
        <f t="shared" si="0"/>
        <v>-54.19999999999999</v>
      </c>
      <c r="C79" s="39">
        <f t="shared" si="3"/>
        <v>15.5</v>
      </c>
      <c r="D79" s="39">
        <f t="shared" si="4"/>
        <v>2100.0000000000005</v>
      </c>
      <c r="E79" s="39">
        <f t="shared" si="5"/>
        <v>-8.8</v>
      </c>
      <c r="F79" s="50">
        <f t="shared" si="6"/>
        <v>100</v>
      </c>
      <c r="G79" s="39">
        <f t="shared" si="7"/>
        <v>-12.439999999999998</v>
      </c>
      <c r="H79" s="50">
        <f t="shared" si="8"/>
        <v>100</v>
      </c>
      <c r="I79" s="50">
        <f t="shared" si="9"/>
        <v>350</v>
      </c>
      <c r="J79" s="39">
        <f t="shared" si="1"/>
        <v>-250</v>
      </c>
      <c r="K79" s="39">
        <f t="shared" si="10"/>
        <v>30</v>
      </c>
      <c r="L79" s="39">
        <f t="shared" si="2"/>
        <v>-54.19999999999999</v>
      </c>
      <c r="M79" s="39">
        <f t="shared" si="11"/>
        <v>15.5</v>
      </c>
      <c r="N79" s="39">
        <f t="shared" si="12"/>
        <v>2100.0000000000005</v>
      </c>
      <c r="O79" s="39">
        <f t="shared" si="13"/>
        <v>-8.8</v>
      </c>
      <c r="P79" s="50">
        <f t="shared" si="14"/>
        <v>100</v>
      </c>
      <c r="Q79" s="39">
        <f t="shared" si="15"/>
        <v>-12.439999999999998</v>
      </c>
      <c r="R79" s="50">
        <f t="shared" si="16"/>
        <v>100</v>
      </c>
      <c r="S79" s="50">
        <f t="shared" si="17"/>
        <v>350</v>
      </c>
      <c r="T79" s="39">
        <f t="shared" si="23"/>
        <v>-250</v>
      </c>
      <c r="U79" s="39">
        <f t="shared" si="19"/>
        <v>30</v>
      </c>
      <c r="V79" s="50">
        <f t="shared" si="21"/>
        <v>320</v>
      </c>
      <c r="W79" s="50">
        <f t="shared" si="22"/>
        <v>800</v>
      </c>
      <c r="X79" s="69" t="s">
        <v>293</v>
      </c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51"/>
    </row>
    <row r="80" spans="1:50" ht="12">
      <c r="A80" s="38">
        <f t="shared" si="20"/>
        <v>3600</v>
      </c>
      <c r="B80" s="39">
        <f t="shared" si="0"/>
        <v>-56.19999999999999</v>
      </c>
      <c r="C80" s="39">
        <f t="shared" si="3"/>
        <v>16</v>
      </c>
      <c r="D80" s="39">
        <f t="shared" si="4"/>
        <v>2160.0000000000005</v>
      </c>
      <c r="E80" s="39">
        <f t="shared" si="5"/>
        <v>-9.2</v>
      </c>
      <c r="F80" s="50">
        <f t="shared" si="6"/>
        <v>100</v>
      </c>
      <c r="G80" s="39">
        <f t="shared" si="7"/>
        <v>-12.939999999999998</v>
      </c>
      <c r="H80" s="50">
        <f t="shared" si="8"/>
        <v>100</v>
      </c>
      <c r="I80" s="50">
        <f t="shared" si="9"/>
        <v>360</v>
      </c>
      <c r="J80" s="39">
        <f t="shared" si="1"/>
        <v>-260</v>
      </c>
      <c r="K80" s="39">
        <f t="shared" si="10"/>
        <v>31</v>
      </c>
      <c r="L80" s="39">
        <f t="shared" si="2"/>
        <v>-56.19999999999999</v>
      </c>
      <c r="M80" s="39">
        <f t="shared" si="11"/>
        <v>16</v>
      </c>
      <c r="N80" s="39">
        <f t="shared" si="12"/>
        <v>2160.0000000000005</v>
      </c>
      <c r="O80" s="39">
        <f t="shared" si="13"/>
        <v>-9.2</v>
      </c>
      <c r="P80" s="50">
        <f t="shared" si="14"/>
        <v>100</v>
      </c>
      <c r="Q80" s="39">
        <f t="shared" si="15"/>
        <v>-12.939999999999998</v>
      </c>
      <c r="R80" s="50">
        <f t="shared" si="16"/>
        <v>100</v>
      </c>
      <c r="S80" s="50">
        <f t="shared" si="17"/>
        <v>360</v>
      </c>
      <c r="T80" s="39">
        <f t="shared" si="23"/>
        <v>-260</v>
      </c>
      <c r="U80" s="39">
        <f t="shared" si="19"/>
        <v>31</v>
      </c>
      <c r="V80" s="50">
        <f t="shared" si="21"/>
        <v>330</v>
      </c>
      <c r="W80" s="50">
        <f t="shared" si="22"/>
        <v>825</v>
      </c>
      <c r="X80" s="69" t="s">
        <v>294</v>
      </c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51"/>
    </row>
    <row r="81" spans="9:30" ht="12">
      <c r="I81" s="70"/>
      <c r="J81" s="69" t="s">
        <v>295</v>
      </c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</row>
    <row r="82" spans="1:30" ht="12">
      <c r="A82" s="4" t="s">
        <v>296</v>
      </c>
      <c r="B82" s="39"/>
      <c r="I82" s="70"/>
      <c r="J82" s="69" t="s">
        <v>297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</row>
    <row r="83" spans="1:30" ht="12">
      <c r="A83" s="40" t="s">
        <v>565</v>
      </c>
      <c r="B83" s="6" t="s">
        <v>9</v>
      </c>
      <c r="C83" s="6" t="s">
        <v>9</v>
      </c>
      <c r="D83" s="6" t="s">
        <v>9</v>
      </c>
      <c r="I83" s="70"/>
      <c r="J83" s="69" t="s">
        <v>271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</row>
    <row r="84" spans="1:30" ht="12">
      <c r="A84" s="3" t="s">
        <v>298</v>
      </c>
      <c r="D84" s="41">
        <v>0.5</v>
      </c>
      <c r="I84" s="70"/>
      <c r="J84" s="69" t="s">
        <v>299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</row>
    <row r="85" spans="1:30" ht="12">
      <c r="A85" s="3" t="s">
        <v>300</v>
      </c>
      <c r="I85" s="70"/>
      <c r="J85" s="69" t="s">
        <v>301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</row>
    <row r="86" spans="1:30" ht="12">
      <c r="A86" s="40" t="s">
        <v>567</v>
      </c>
      <c r="B86" s="6" t="s">
        <v>9</v>
      </c>
      <c r="C86" s="6" t="s">
        <v>9</v>
      </c>
      <c r="D86" s="6" t="s">
        <v>9</v>
      </c>
      <c r="I86" s="70"/>
      <c r="J86" s="69" t="s">
        <v>302</v>
      </c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</row>
    <row r="87" spans="1:30" ht="12">
      <c r="A87" s="3" t="s">
        <v>303</v>
      </c>
      <c r="C87" s="8" t="s">
        <v>304</v>
      </c>
      <c r="D87" s="8" t="s">
        <v>305</v>
      </c>
      <c r="I87" s="70"/>
      <c r="J87" s="69" t="s">
        <v>306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</row>
    <row r="88" spans="1:30" ht="12">
      <c r="A88" s="3" t="s">
        <v>307</v>
      </c>
      <c r="C88" s="41">
        <v>0.6</v>
      </c>
      <c r="D88" s="41">
        <v>0.96</v>
      </c>
      <c r="I88" s="70"/>
      <c r="J88" s="69" t="s">
        <v>308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</row>
    <row r="89" spans="1:30" ht="12">
      <c r="A89" s="3" t="s">
        <v>309</v>
      </c>
      <c r="C89" s="41">
        <v>0.15</v>
      </c>
      <c r="D89" s="41">
        <v>0.35</v>
      </c>
      <c r="I89" s="70"/>
      <c r="J89" s="69" t="s">
        <v>271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</row>
    <row r="90" spans="1:30" ht="12">
      <c r="A90" s="3" t="s">
        <v>310</v>
      </c>
      <c r="C90" s="41">
        <v>8</v>
      </c>
      <c r="D90" s="41">
        <v>16</v>
      </c>
      <c r="I90" s="70"/>
      <c r="J90" s="69" t="s">
        <v>311</v>
      </c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</row>
    <row r="91" spans="1:30" ht="12">
      <c r="A91" s="3" t="s">
        <v>312</v>
      </c>
      <c r="C91" s="41">
        <v>0.15</v>
      </c>
      <c r="D91" s="41">
        <v>0.45</v>
      </c>
      <c r="I91" s="70"/>
      <c r="J91" s="69" t="s">
        <v>313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</row>
    <row r="92" spans="1:30" ht="12">
      <c r="A92" s="3" t="s">
        <v>314</v>
      </c>
      <c r="C92" s="41">
        <v>1</v>
      </c>
      <c r="D92" s="41">
        <v>50</v>
      </c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</row>
    <row r="93" spans="1:30" ht="12">
      <c r="A93" s="3" t="s">
        <v>315</v>
      </c>
      <c r="C93" s="41">
        <v>0.01</v>
      </c>
      <c r="D93" s="41">
        <v>0.1</v>
      </c>
      <c r="I93" s="70"/>
      <c r="J93" s="69" t="s">
        <v>317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</row>
    <row r="94" spans="1:30" ht="12">
      <c r="A94" s="3" t="s">
        <v>318</v>
      </c>
      <c r="C94" s="41">
        <v>2</v>
      </c>
      <c r="D94" s="41">
        <v>30</v>
      </c>
      <c r="I94" s="70"/>
      <c r="J94" s="69" t="s">
        <v>319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</row>
    <row r="95" spans="1:30" ht="12">
      <c r="A95" s="40" t="s">
        <v>566</v>
      </c>
      <c r="B95" s="6" t="s">
        <v>9</v>
      </c>
      <c r="C95" s="6" t="s">
        <v>9</v>
      </c>
      <c r="D95" s="6" t="s">
        <v>9</v>
      </c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</row>
    <row r="96" spans="9:30" ht="12">
      <c r="I96" s="70"/>
      <c r="J96" s="69" t="s">
        <v>321</v>
      </c>
      <c r="K96" s="69" t="s">
        <v>322</v>
      </c>
      <c r="L96" s="69" t="s">
        <v>323</v>
      </c>
      <c r="M96" s="69" t="s">
        <v>324</v>
      </c>
      <c r="N96" s="69" t="s">
        <v>325</v>
      </c>
      <c r="O96" s="69" t="s">
        <v>326</v>
      </c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</row>
    <row r="97" spans="8:30" ht="12" hidden="1">
      <c r="H97" s="3" t="s">
        <v>327</v>
      </c>
      <c r="I97" s="70"/>
      <c r="J97" s="69" t="s">
        <v>328</v>
      </c>
      <c r="K97" s="69" t="s">
        <v>329</v>
      </c>
      <c r="L97" s="69" t="s">
        <v>330</v>
      </c>
      <c r="M97" s="69" t="s">
        <v>331</v>
      </c>
      <c r="N97" s="69" t="s">
        <v>332</v>
      </c>
      <c r="O97" s="69" t="s">
        <v>333</v>
      </c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</row>
    <row r="98" spans="8:30" ht="12" hidden="1">
      <c r="H98" s="3" t="s">
        <v>334</v>
      </c>
      <c r="I98" s="72" t="s">
        <v>316</v>
      </c>
      <c r="J98" s="69" t="s">
        <v>336</v>
      </c>
      <c r="K98" s="69" t="s">
        <v>337</v>
      </c>
      <c r="L98" s="69" t="s">
        <v>338</v>
      </c>
      <c r="M98" s="69" t="s">
        <v>339</v>
      </c>
      <c r="N98" s="69" t="s">
        <v>340</v>
      </c>
      <c r="O98" s="69" t="s">
        <v>341</v>
      </c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</row>
    <row r="99" spans="8:30" ht="12" hidden="1">
      <c r="H99" s="39"/>
      <c r="I99" s="70"/>
      <c r="J99" s="69" t="s">
        <v>32</v>
      </c>
      <c r="K99" s="69" t="s">
        <v>342</v>
      </c>
      <c r="L99" s="69" t="s">
        <v>32</v>
      </c>
      <c r="M99" s="69" t="s">
        <v>343</v>
      </c>
      <c r="N99" s="69" t="s">
        <v>344</v>
      </c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</row>
    <row r="100" spans="9:30" ht="12">
      <c r="I100" s="70"/>
      <c r="J100" s="70"/>
      <c r="K100" s="69" t="s">
        <v>32</v>
      </c>
      <c r="L100" s="70"/>
      <c r="M100" s="69" t="s">
        <v>345</v>
      </c>
      <c r="N100" s="69" t="s">
        <v>346</v>
      </c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</row>
    <row r="101" spans="1:30" ht="12">
      <c r="A101" s="4" t="s">
        <v>347</v>
      </c>
      <c r="B101" s="5" t="s">
        <v>348</v>
      </c>
      <c r="I101" s="69" t="s">
        <v>320</v>
      </c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</row>
    <row r="102" spans="1:30" ht="12">
      <c r="A102" s="3" t="s">
        <v>349</v>
      </c>
      <c r="I102" s="70"/>
      <c r="J102" s="69" t="s">
        <v>351</v>
      </c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</row>
    <row r="103" spans="1:30" ht="12">
      <c r="A103" s="3" t="s">
        <v>352</v>
      </c>
      <c r="I103" s="69" t="s">
        <v>335</v>
      </c>
      <c r="J103" s="69" t="s">
        <v>353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</row>
    <row r="104" spans="1:30" ht="12">
      <c r="A104" s="42"/>
      <c r="I104" s="70"/>
      <c r="J104" s="69" t="s">
        <v>354</v>
      </c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</row>
    <row r="105" spans="1:30" ht="12">
      <c r="A105" s="3" t="s">
        <v>355</v>
      </c>
      <c r="E105" s="19"/>
      <c r="F105" s="19"/>
      <c r="H105" s="19"/>
      <c r="I105" s="70"/>
      <c r="J105" s="69" t="s">
        <v>63</v>
      </c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</row>
    <row r="106" spans="1:30" ht="12">
      <c r="A106" s="3" t="s">
        <v>356</v>
      </c>
      <c r="E106" s="19"/>
      <c r="F106" s="19"/>
      <c r="H106" s="19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</row>
    <row r="107" spans="1:30" ht="12">
      <c r="A107" s="3" t="s">
        <v>357</v>
      </c>
      <c r="E107" s="19"/>
      <c r="F107" s="19"/>
      <c r="H107" s="19"/>
      <c r="I107" s="69" t="s">
        <v>350</v>
      </c>
      <c r="J107" s="69" t="s">
        <v>359</v>
      </c>
      <c r="K107" s="69" t="s">
        <v>360</v>
      </c>
      <c r="L107" s="69" t="s">
        <v>326</v>
      </c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</row>
    <row r="108" spans="1:30" ht="12">
      <c r="A108" s="3" t="s">
        <v>361</v>
      </c>
      <c r="D108" s="19"/>
      <c r="E108" s="19"/>
      <c r="H108" s="19"/>
      <c r="I108" s="70"/>
      <c r="J108" s="69" t="s">
        <v>362</v>
      </c>
      <c r="K108" s="69" t="s">
        <v>363</v>
      </c>
      <c r="L108" s="69" t="s">
        <v>364</v>
      </c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</row>
    <row r="109" spans="1:30" ht="12">
      <c r="A109" s="42"/>
      <c r="H109" s="39"/>
      <c r="I109" s="70"/>
      <c r="J109" s="69" t="s">
        <v>366</v>
      </c>
      <c r="K109" s="69" t="s">
        <v>367</v>
      </c>
      <c r="L109" s="69" t="s">
        <v>368</v>
      </c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</row>
    <row r="110" spans="1:30" ht="12">
      <c r="A110" s="3" t="s">
        <v>369</v>
      </c>
      <c r="H110" s="39"/>
      <c r="I110" s="70"/>
      <c r="J110" s="69" t="s">
        <v>371</v>
      </c>
      <c r="K110" s="69" t="s">
        <v>372</v>
      </c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</row>
    <row r="111" spans="1:30" ht="12">
      <c r="A111" s="3" t="s">
        <v>373</v>
      </c>
      <c r="H111" s="39"/>
      <c r="I111" s="70"/>
      <c r="J111" s="69" t="s">
        <v>374</v>
      </c>
      <c r="K111" s="69" t="s">
        <v>374</v>
      </c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</row>
    <row r="112" spans="1:30" ht="12">
      <c r="A112" s="42"/>
      <c r="H112" s="39"/>
      <c r="I112" s="69" t="s">
        <v>358</v>
      </c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</row>
    <row r="113" spans="1:30" ht="12">
      <c r="A113" s="3" t="s">
        <v>375</v>
      </c>
      <c r="H113" s="39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</row>
    <row r="114" spans="1:30" ht="12">
      <c r="A114" s="3" t="s">
        <v>376</v>
      </c>
      <c r="H114" s="39"/>
      <c r="I114" s="69" t="s">
        <v>365</v>
      </c>
      <c r="J114" s="69" t="s">
        <v>73</v>
      </c>
      <c r="K114" s="69" t="s">
        <v>74</v>
      </c>
      <c r="L114" s="69" t="s">
        <v>75</v>
      </c>
      <c r="M114" s="69" t="s">
        <v>76</v>
      </c>
      <c r="N114" s="69" t="s">
        <v>77</v>
      </c>
      <c r="O114" s="69" t="s">
        <v>14</v>
      </c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</row>
    <row r="115" spans="1:30" ht="12">
      <c r="A115" s="3" t="s">
        <v>378</v>
      </c>
      <c r="H115" s="39"/>
      <c r="I115" s="69" t="s">
        <v>370</v>
      </c>
      <c r="J115" s="69" t="s">
        <v>81</v>
      </c>
      <c r="K115" s="69" t="s">
        <v>379</v>
      </c>
      <c r="L115" s="69" t="s">
        <v>380</v>
      </c>
      <c r="M115" s="69" t="s">
        <v>84</v>
      </c>
      <c r="N115" s="69" t="s">
        <v>85</v>
      </c>
      <c r="O115" s="69" t="s">
        <v>118</v>
      </c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</row>
    <row r="116" spans="1:30" ht="12">
      <c r="A116" s="42"/>
      <c r="H116" s="39"/>
      <c r="I116" s="70"/>
      <c r="J116" s="69" t="s">
        <v>90</v>
      </c>
      <c r="K116" s="69" t="s">
        <v>91</v>
      </c>
      <c r="L116" s="69" t="s">
        <v>92</v>
      </c>
      <c r="M116" s="69" t="s">
        <v>93</v>
      </c>
      <c r="N116" s="69" t="s">
        <v>94</v>
      </c>
      <c r="O116" s="69" t="s">
        <v>381</v>
      </c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</row>
    <row r="117" spans="1:30" ht="12">
      <c r="A117" s="3" t="s">
        <v>382</v>
      </c>
      <c r="H117" s="39"/>
      <c r="I117" s="70"/>
      <c r="J117" s="69" t="s">
        <v>383</v>
      </c>
      <c r="K117" s="69" t="s">
        <v>383</v>
      </c>
      <c r="L117" s="69" t="s">
        <v>383</v>
      </c>
      <c r="M117" s="69" t="s">
        <v>383</v>
      </c>
      <c r="N117" s="69" t="s">
        <v>383</v>
      </c>
      <c r="O117" s="69" t="s">
        <v>32</v>
      </c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</row>
    <row r="118" spans="1:30" ht="12">
      <c r="A118" s="3" t="s">
        <v>384</v>
      </c>
      <c r="H118" s="39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</row>
    <row r="119" spans="1:30" ht="12">
      <c r="A119" s="4" t="s">
        <v>347</v>
      </c>
      <c r="B119" s="5" t="s">
        <v>348</v>
      </c>
      <c r="H119" s="39"/>
      <c r="I119" s="69" t="s">
        <v>377</v>
      </c>
      <c r="J119" s="69" t="s">
        <v>386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</row>
    <row r="120" spans="1:30" ht="12">
      <c r="A120" s="3" t="s">
        <v>387</v>
      </c>
      <c r="H120" s="39"/>
      <c r="I120" s="70"/>
      <c r="J120" s="69" t="s">
        <v>388</v>
      </c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</row>
    <row r="121" spans="1:30" ht="12">
      <c r="A121" s="3" t="s">
        <v>389</v>
      </c>
      <c r="B121" s="39"/>
      <c r="H121" s="39"/>
      <c r="I121" s="70"/>
      <c r="J121" s="69" t="s">
        <v>390</v>
      </c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</row>
    <row r="122" spans="1:30" ht="12">
      <c r="A122" s="3" t="s">
        <v>391</v>
      </c>
      <c r="B122" s="39"/>
      <c r="I122" s="70"/>
      <c r="J122" s="69" t="s">
        <v>392</v>
      </c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</row>
    <row r="123" spans="1:30" ht="12">
      <c r="A123" s="3" t="s">
        <v>393</v>
      </c>
      <c r="B123" s="39"/>
      <c r="I123" s="70"/>
      <c r="J123" s="69" t="s">
        <v>394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</row>
    <row r="124" spans="1:30" ht="12">
      <c r="A124" s="42"/>
      <c r="B124" s="39"/>
      <c r="D124" s="19"/>
      <c r="E124" s="19"/>
      <c r="F124" s="19"/>
      <c r="H124" s="19"/>
      <c r="I124" s="69" t="s">
        <v>385</v>
      </c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</row>
    <row r="125" spans="1:30" ht="12">
      <c r="A125" s="3" t="s">
        <v>395</v>
      </c>
      <c r="B125" s="39"/>
      <c r="D125" s="19"/>
      <c r="E125" s="19"/>
      <c r="F125" s="19"/>
      <c r="H125" s="19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</row>
    <row r="126" spans="1:30" ht="12">
      <c r="A126" s="3" t="s">
        <v>396</v>
      </c>
      <c r="B126" s="39"/>
      <c r="D126" s="19"/>
      <c r="E126" s="19"/>
      <c r="F126" s="19"/>
      <c r="H126" s="19"/>
      <c r="I126" s="70"/>
      <c r="J126" s="69" t="s">
        <v>398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</row>
    <row r="127" spans="1:30" ht="12">
      <c r="A127" s="42"/>
      <c r="B127" s="39"/>
      <c r="D127" s="19"/>
      <c r="E127" s="19"/>
      <c r="H127" s="19"/>
      <c r="I127" s="70"/>
      <c r="J127" s="69" t="s">
        <v>399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</row>
    <row r="128" spans="1:30" ht="12">
      <c r="A128" s="3" t="s">
        <v>400</v>
      </c>
      <c r="B128" s="39"/>
      <c r="I128" s="70"/>
      <c r="J128" s="69" t="s">
        <v>390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</row>
    <row r="129" spans="1:30" ht="12">
      <c r="A129" s="3" t="s">
        <v>401</v>
      </c>
      <c r="B129" s="39"/>
      <c r="I129" s="70"/>
      <c r="J129" s="69" t="s">
        <v>402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</row>
    <row r="130" spans="1:30" ht="12">
      <c r="A130" s="42"/>
      <c r="I130" s="70"/>
      <c r="J130" s="69" t="s">
        <v>403</v>
      </c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</row>
    <row r="131" spans="1:30" ht="12">
      <c r="A131" s="3" t="s">
        <v>404</v>
      </c>
      <c r="I131" s="69" t="s">
        <v>397</v>
      </c>
      <c r="J131" s="69" t="s">
        <v>35</v>
      </c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</row>
    <row r="132" spans="1:30" ht="12">
      <c r="A132" s="3" t="s">
        <v>405</v>
      </c>
      <c r="I132" s="70"/>
      <c r="J132" s="69" t="s">
        <v>407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</row>
    <row r="133" spans="1:30" ht="12">
      <c r="A133" s="3" t="s">
        <v>408</v>
      </c>
      <c r="I133" s="70"/>
      <c r="J133" s="69" t="s">
        <v>409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</row>
    <row r="134" spans="1:30" ht="12">
      <c r="A134" s="42"/>
      <c r="I134" s="70"/>
      <c r="J134" s="69" t="s">
        <v>390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</row>
    <row r="135" spans="9:30" ht="12">
      <c r="I135" s="70"/>
      <c r="J135" s="69" t="s">
        <v>410</v>
      </c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</row>
    <row r="136" spans="9:30" ht="12" hidden="1">
      <c r="I136" s="70"/>
      <c r="J136" s="69" t="s">
        <v>411</v>
      </c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</row>
    <row r="137" spans="9:30" ht="12" hidden="1">
      <c r="I137" s="69" t="s">
        <v>406</v>
      </c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</row>
    <row r="138" spans="9:30" ht="12" hidden="1">
      <c r="I138" s="70"/>
      <c r="J138" s="69" t="s">
        <v>413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</row>
    <row r="139" spans="9:30" ht="12" hidden="1">
      <c r="I139" s="70"/>
      <c r="J139" s="69" t="s">
        <v>414</v>
      </c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</row>
    <row r="140" spans="9:30" ht="12" hidden="1">
      <c r="I140" s="70"/>
      <c r="J140" s="69" t="s">
        <v>390</v>
      </c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</row>
    <row r="141" spans="9:30" ht="12" hidden="1">
      <c r="I141" s="70"/>
      <c r="J141" s="69" t="s">
        <v>415</v>
      </c>
      <c r="K141" s="75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</row>
    <row r="142" spans="2:30" ht="12" hidden="1">
      <c r="B142" s="3" t="s">
        <v>416</v>
      </c>
      <c r="C142" s="19"/>
      <c r="I142" s="70"/>
      <c r="J142" s="69" t="s">
        <v>417</v>
      </c>
      <c r="K142" s="75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</row>
    <row r="143" spans="3:30" ht="12" hidden="1">
      <c r="C143" s="19"/>
      <c r="I143" s="69" t="s">
        <v>412</v>
      </c>
      <c r="J143" s="70"/>
      <c r="K143" s="75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</row>
    <row r="144" spans="1:30" ht="12" hidden="1">
      <c r="A144" s="3" t="s">
        <v>418</v>
      </c>
      <c r="C144" s="19"/>
      <c r="I144" s="70"/>
      <c r="J144" s="69" t="s">
        <v>420</v>
      </c>
      <c r="K144" s="75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</row>
    <row r="145" spans="9:30" ht="12" hidden="1">
      <c r="I145" s="70"/>
      <c r="J145" s="69" t="s">
        <v>421</v>
      </c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</row>
    <row r="146" spans="4:30" ht="12" hidden="1">
      <c r="D146" s="3" t="s">
        <v>422</v>
      </c>
      <c r="I146" s="70"/>
      <c r="J146" s="69" t="s">
        <v>390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</row>
    <row r="147" spans="3:30" ht="12" hidden="1">
      <c r="C147" s="3" t="s">
        <v>423</v>
      </c>
      <c r="I147" s="70"/>
      <c r="J147" s="69" t="s">
        <v>424</v>
      </c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</row>
    <row r="148" spans="9:30" ht="12" hidden="1">
      <c r="I148" s="70"/>
      <c r="J148" s="69" t="s">
        <v>425</v>
      </c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</row>
    <row r="149" spans="9:30" ht="12" hidden="1">
      <c r="I149" s="69" t="s">
        <v>419</v>
      </c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</row>
    <row r="150" spans="9:30" ht="12" hidden="1">
      <c r="I150" s="70"/>
      <c r="J150" s="69" t="s">
        <v>427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</row>
    <row r="151" spans="9:30" ht="12" hidden="1">
      <c r="I151" s="70"/>
      <c r="J151" s="69" t="s">
        <v>428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</row>
    <row r="152" spans="9:30" ht="12" hidden="1">
      <c r="I152" s="70"/>
      <c r="J152" s="69" t="s">
        <v>390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</row>
    <row r="153" spans="9:30" ht="12" hidden="1">
      <c r="I153" s="70"/>
      <c r="J153" s="69" t="s">
        <v>429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</row>
    <row r="154" spans="9:30" ht="12" hidden="1">
      <c r="I154" s="70"/>
      <c r="J154" s="69" t="s">
        <v>430</v>
      </c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</row>
    <row r="155" spans="9:30" ht="12" hidden="1">
      <c r="I155" s="69" t="s">
        <v>426</v>
      </c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</row>
    <row r="156" spans="6:30" ht="12" hidden="1">
      <c r="F156" s="3" t="s">
        <v>431</v>
      </c>
      <c r="I156" s="70"/>
      <c r="J156" s="69" t="s">
        <v>433</v>
      </c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</row>
    <row r="157" spans="9:30" ht="12" hidden="1">
      <c r="I157" s="70"/>
      <c r="J157" s="69" t="s">
        <v>434</v>
      </c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</row>
    <row r="158" spans="2:30" ht="12" hidden="1">
      <c r="B158" s="3" t="s">
        <v>435</v>
      </c>
      <c r="E158" s="3" t="s">
        <v>436</v>
      </c>
      <c r="I158" s="70"/>
      <c r="J158" s="69" t="s">
        <v>390</v>
      </c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</row>
    <row r="159" spans="1:30" ht="12" hidden="1">
      <c r="A159" s="3" t="s">
        <v>437</v>
      </c>
      <c r="I159" s="70"/>
      <c r="J159" s="69" t="s">
        <v>438</v>
      </c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</row>
    <row r="160" spans="9:30" ht="12" hidden="1">
      <c r="I160" s="70"/>
      <c r="J160" s="69" t="s">
        <v>439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</row>
    <row r="161" spans="9:30" ht="12" hidden="1">
      <c r="I161" s="69" t="s">
        <v>432</v>
      </c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</row>
    <row r="162" spans="9:30" ht="12" hidden="1">
      <c r="I162" s="70"/>
      <c r="J162" s="69" t="s">
        <v>441</v>
      </c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</row>
    <row r="163" spans="9:30" ht="12" hidden="1">
      <c r="I163" s="70"/>
      <c r="J163" s="69" t="s">
        <v>442</v>
      </c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</row>
    <row r="164" spans="9:30" ht="12" hidden="1">
      <c r="I164" s="70"/>
      <c r="J164" s="69" t="s">
        <v>444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</row>
    <row r="165" spans="1:30" ht="12" hidden="1">
      <c r="A165" s="4" t="s">
        <v>445</v>
      </c>
      <c r="I165" s="70"/>
      <c r="J165" s="69" t="s">
        <v>446</v>
      </c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</row>
    <row r="166" spans="9:30" ht="12"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</row>
    <row r="167" spans="1:30" ht="12">
      <c r="A167" s="3" t="s">
        <v>447</v>
      </c>
      <c r="I167" s="69" t="s">
        <v>440</v>
      </c>
      <c r="J167" s="69" t="s">
        <v>449</v>
      </c>
      <c r="K167" s="69" t="s">
        <v>450</v>
      </c>
      <c r="L167" s="69" t="s">
        <v>360</v>
      </c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</row>
    <row r="168" spans="1:30" ht="12">
      <c r="A168" s="3" t="s">
        <v>451</v>
      </c>
      <c r="I168" s="70"/>
      <c r="J168" s="69" t="s">
        <v>452</v>
      </c>
      <c r="K168" s="69" t="s">
        <v>453</v>
      </c>
      <c r="L168" s="69" t="s">
        <v>454</v>
      </c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</row>
    <row r="169" spans="1:30" ht="12">
      <c r="A169" s="3" t="s">
        <v>455</v>
      </c>
      <c r="I169" s="69" t="s">
        <v>443</v>
      </c>
      <c r="J169" s="69" t="s">
        <v>456</v>
      </c>
      <c r="K169" s="69" t="s">
        <v>457</v>
      </c>
      <c r="L169" s="69" t="s">
        <v>458</v>
      </c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</row>
    <row r="170" spans="1:30" ht="12">
      <c r="A170" s="3" t="s">
        <v>459</v>
      </c>
      <c r="I170" s="70"/>
      <c r="J170" s="70"/>
      <c r="K170" s="69" t="s">
        <v>460</v>
      </c>
      <c r="L170" s="69" t="s">
        <v>461</v>
      </c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</row>
    <row r="171" spans="1:30" ht="12">
      <c r="A171" s="3" t="s">
        <v>462</v>
      </c>
      <c r="I171" s="70"/>
      <c r="J171" s="70"/>
      <c r="K171" s="69" t="s">
        <v>463</v>
      </c>
      <c r="L171" s="69" t="s">
        <v>463</v>
      </c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</row>
    <row r="172" spans="1:30" ht="12">
      <c r="A172" s="3" t="s">
        <v>464</v>
      </c>
      <c r="I172" s="69" t="s">
        <v>448</v>
      </c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</row>
    <row r="173" spans="1:30" ht="12">
      <c r="A173" s="3" t="s">
        <v>465</v>
      </c>
      <c r="I173" s="70"/>
      <c r="J173" s="69" t="s">
        <v>129</v>
      </c>
      <c r="K173" s="69" t="s">
        <v>130</v>
      </c>
      <c r="L173" s="69" t="s">
        <v>131</v>
      </c>
      <c r="M173" s="69" t="s">
        <v>132</v>
      </c>
      <c r="N173" s="69" t="s">
        <v>154</v>
      </c>
      <c r="O173" s="69" t="s">
        <v>155</v>
      </c>
      <c r="P173" s="69" t="s">
        <v>14</v>
      </c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</row>
    <row r="174" spans="1:30" ht="12">
      <c r="A174" s="3" t="s">
        <v>467</v>
      </c>
      <c r="I174" s="70"/>
      <c r="J174" s="69" t="s">
        <v>136</v>
      </c>
      <c r="K174" s="69" t="s">
        <v>137</v>
      </c>
      <c r="L174" s="69" t="s">
        <v>138</v>
      </c>
      <c r="M174" s="69" t="s">
        <v>139</v>
      </c>
      <c r="N174" s="69" t="s">
        <v>468</v>
      </c>
      <c r="O174" s="69" t="s">
        <v>164</v>
      </c>
      <c r="P174" s="69" t="s">
        <v>118</v>
      </c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</row>
    <row r="175" spans="1:30" ht="12">
      <c r="A175" s="3" t="s">
        <v>469</v>
      </c>
      <c r="I175" s="70"/>
      <c r="J175" s="69" t="s">
        <v>142</v>
      </c>
      <c r="K175" s="69" t="s">
        <v>143</v>
      </c>
      <c r="L175" s="69" t="s">
        <v>144</v>
      </c>
      <c r="M175" s="69" t="s">
        <v>145</v>
      </c>
      <c r="N175" s="69" t="s">
        <v>169</v>
      </c>
      <c r="O175" s="69" t="s">
        <v>170</v>
      </c>
      <c r="P175" s="69" t="s">
        <v>97</v>
      </c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</row>
    <row r="176" spans="1:30" ht="12">
      <c r="A176" s="3" t="s">
        <v>470</v>
      </c>
      <c r="I176" s="70"/>
      <c r="J176" s="69" t="s">
        <v>471</v>
      </c>
      <c r="K176" s="69" t="s">
        <v>471</v>
      </c>
      <c r="L176" s="69" t="s">
        <v>471</v>
      </c>
      <c r="M176" s="69" t="s">
        <v>471</v>
      </c>
      <c r="N176" s="69" t="s">
        <v>471</v>
      </c>
      <c r="O176" s="69" t="s">
        <v>471</v>
      </c>
      <c r="P176" s="69" t="s">
        <v>32</v>
      </c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</row>
    <row r="177" spans="1:30" ht="12">
      <c r="A177" s="3" t="s">
        <v>472</v>
      </c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</row>
    <row r="178" spans="1:30" ht="12">
      <c r="A178" s="3" t="s">
        <v>473</v>
      </c>
      <c r="I178" s="69" t="s">
        <v>466</v>
      </c>
      <c r="J178" s="69" t="s">
        <v>475</v>
      </c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</row>
    <row r="179" spans="9:30" ht="12">
      <c r="I179" s="70"/>
      <c r="J179" s="69" t="s">
        <v>476</v>
      </c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</row>
    <row r="180" spans="9:30" ht="12">
      <c r="I180" s="70"/>
      <c r="J180" s="69" t="s">
        <v>390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</row>
    <row r="181" spans="9:30" ht="12">
      <c r="I181" s="70"/>
      <c r="J181" s="69" t="s">
        <v>477</v>
      </c>
      <c r="K181" s="76"/>
      <c r="L181" s="76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</row>
    <row r="182" spans="4:30" ht="12">
      <c r="D182" s="43"/>
      <c r="I182" s="70"/>
      <c r="J182" s="69" t="s">
        <v>478</v>
      </c>
      <c r="K182" s="76"/>
      <c r="L182" s="76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</row>
    <row r="183" spans="1:30" ht="12">
      <c r="A183" s="4" t="s">
        <v>111</v>
      </c>
      <c r="I183" s="69" t="s">
        <v>474</v>
      </c>
      <c r="J183" s="70"/>
      <c r="K183" s="76"/>
      <c r="L183" s="76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</row>
    <row r="184" spans="1:30" ht="12">
      <c r="A184" s="44" t="s">
        <v>110</v>
      </c>
      <c r="I184" s="70"/>
      <c r="J184" s="69" t="s">
        <v>480</v>
      </c>
      <c r="K184" s="76"/>
      <c r="L184" s="76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</row>
    <row r="185" spans="1:30" ht="12">
      <c r="A185" s="3" t="s">
        <v>574</v>
      </c>
      <c r="I185" s="70"/>
      <c r="J185" s="69" t="s">
        <v>481</v>
      </c>
      <c r="K185" s="76"/>
      <c r="L185" s="76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</row>
    <row r="186" spans="1:30" ht="12">
      <c r="A186" s="3" t="s">
        <v>578</v>
      </c>
      <c r="I186" s="70"/>
      <c r="J186" s="69" t="s">
        <v>390</v>
      </c>
      <c r="K186" s="76"/>
      <c r="L186" s="76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</row>
    <row r="187" spans="1:30" ht="12">
      <c r="A187" s="3" t="s">
        <v>579</v>
      </c>
      <c r="I187" s="70"/>
      <c r="J187" s="69" t="s">
        <v>482</v>
      </c>
      <c r="K187" s="76"/>
      <c r="L187" s="76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</row>
    <row r="188" spans="1:30" ht="12">
      <c r="A188" s="3" t="s">
        <v>613</v>
      </c>
      <c r="I188" s="70"/>
      <c r="J188" s="69" t="s">
        <v>483</v>
      </c>
      <c r="K188" s="76"/>
      <c r="L188" s="76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</row>
    <row r="189" spans="1:30" ht="12">
      <c r="A189" s="3" t="s">
        <v>612</v>
      </c>
      <c r="I189" s="69" t="s">
        <v>479</v>
      </c>
      <c r="J189" s="70"/>
      <c r="K189" s="76"/>
      <c r="L189" s="76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</row>
    <row r="190" spans="1:30" ht="12">
      <c r="A190" s="19"/>
      <c r="D190" s="19"/>
      <c r="I190" s="70"/>
      <c r="J190" s="69" t="s">
        <v>485</v>
      </c>
      <c r="K190" s="76"/>
      <c r="L190" s="76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</row>
    <row r="191" spans="1:30" ht="12">
      <c r="A191" s="6" t="s">
        <v>9</v>
      </c>
      <c r="B191" s="6" t="s">
        <v>9</v>
      </c>
      <c r="C191" s="6" t="s">
        <v>9</v>
      </c>
      <c r="D191" s="6" t="s">
        <v>9</v>
      </c>
      <c r="I191" s="70"/>
      <c r="J191" s="69" t="s">
        <v>486</v>
      </c>
      <c r="K191" s="76"/>
      <c r="L191" s="76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</row>
    <row r="192" spans="1:30" ht="12">
      <c r="A192" s="3" t="s">
        <v>487</v>
      </c>
      <c r="I192" s="70"/>
      <c r="J192" s="69" t="s">
        <v>390</v>
      </c>
      <c r="K192" s="76"/>
      <c r="L192" s="76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</row>
    <row r="193" spans="2:30" ht="12">
      <c r="B193" s="45" t="s">
        <v>488</v>
      </c>
      <c r="C193" s="46" t="s">
        <v>489</v>
      </c>
      <c r="I193" s="70"/>
      <c r="J193" s="69" t="s">
        <v>490</v>
      </c>
      <c r="K193" s="76"/>
      <c r="L193" s="76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</row>
    <row r="194" spans="1:30" ht="12">
      <c r="A194" s="10" t="s">
        <v>584</v>
      </c>
      <c r="B194" s="47">
        <f>SUM(B195:B198)</f>
        <v>712.0000000000002</v>
      </c>
      <c r="C194" s="48">
        <f>SUM(C195:C198)</f>
        <v>712.0000000000002</v>
      </c>
      <c r="I194" s="70"/>
      <c r="J194" s="69" t="s">
        <v>491</v>
      </c>
      <c r="K194" s="76"/>
      <c r="L194" s="76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</row>
    <row r="195" spans="1:30" ht="12">
      <c r="A195" s="10" t="s">
        <v>583</v>
      </c>
      <c r="B195" s="47">
        <f>F31+F23*((1-F24)*B32+F34)</f>
        <v>542.2000000000003</v>
      </c>
      <c r="C195" s="48">
        <f>G31+G23*((1-G24)*B33+G34)</f>
        <v>542.2000000000003</v>
      </c>
      <c r="I195" s="69" t="s">
        <v>484</v>
      </c>
      <c r="J195" s="70"/>
      <c r="K195" s="76"/>
      <c r="L195" s="76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</row>
    <row r="196" spans="1:30" ht="12">
      <c r="A196" s="10" t="s">
        <v>582</v>
      </c>
      <c r="B196" s="47">
        <f>F32-F25*C32</f>
        <v>60.999999999999986</v>
      </c>
      <c r="C196" s="48">
        <f>G32-G25*C33</f>
        <v>60.999999999999986</v>
      </c>
      <c r="I196" s="70"/>
      <c r="J196" s="69" t="s">
        <v>493</v>
      </c>
      <c r="K196" s="76"/>
      <c r="L196" s="76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</row>
    <row r="197" spans="1:30" ht="12">
      <c r="A197" s="10" t="s">
        <v>581</v>
      </c>
      <c r="B197" s="47">
        <f>F33</f>
        <v>80</v>
      </c>
      <c r="C197" s="48">
        <f>G33</f>
        <v>80</v>
      </c>
      <c r="I197" s="70"/>
      <c r="J197" s="69" t="s">
        <v>494</v>
      </c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</row>
    <row r="198" spans="1:30" ht="12">
      <c r="A198" s="49" t="s">
        <v>580</v>
      </c>
      <c r="B198" s="47">
        <f>F37-F28*B32</f>
        <v>28.79999999999997</v>
      </c>
      <c r="C198" s="48">
        <f>G37-G28*B33</f>
        <v>28.79999999999997</v>
      </c>
      <c r="I198" s="70"/>
      <c r="J198" s="69" t="s">
        <v>390</v>
      </c>
      <c r="K198" s="76"/>
      <c r="L198" s="76"/>
      <c r="M198" s="70"/>
      <c r="N198" s="70"/>
      <c r="O198" s="75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</row>
    <row r="199" spans="1:30" ht="12">
      <c r="A199" s="10" t="s">
        <v>577</v>
      </c>
      <c r="B199" s="47">
        <f>F24*B32-F34-F33</f>
        <v>48.00000000000006</v>
      </c>
      <c r="C199" s="48">
        <f>G24*B33-G34-G33</f>
        <v>48.00000000000006</v>
      </c>
      <c r="I199" s="70"/>
      <c r="J199" s="69" t="s">
        <v>495</v>
      </c>
      <c r="K199" s="76"/>
      <c r="L199" s="76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</row>
    <row r="200" spans="1:30" ht="12">
      <c r="A200" s="6" t="s">
        <v>9</v>
      </c>
      <c r="B200" s="6" t="s">
        <v>9</v>
      </c>
      <c r="C200" s="6" t="s">
        <v>9</v>
      </c>
      <c r="D200" s="6" t="s">
        <v>9</v>
      </c>
      <c r="I200" s="70"/>
      <c r="J200" s="69" t="s">
        <v>496</v>
      </c>
      <c r="K200" s="70"/>
      <c r="L200" s="70"/>
      <c r="M200" s="77"/>
      <c r="N200" s="77"/>
      <c r="O200" s="77"/>
      <c r="P200" s="78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</row>
    <row r="201" spans="1:30" ht="12">
      <c r="A201" s="4" t="s">
        <v>497</v>
      </c>
      <c r="I201" s="69" t="s">
        <v>492</v>
      </c>
      <c r="J201" s="70"/>
      <c r="K201" s="70"/>
      <c r="L201" s="70"/>
      <c r="M201" s="78"/>
      <c r="N201" s="78"/>
      <c r="O201" s="78"/>
      <c r="P201" s="78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</row>
    <row r="202" spans="9:30" ht="12">
      <c r="I202" s="70"/>
      <c r="J202" s="69" t="s">
        <v>499</v>
      </c>
      <c r="K202" s="75"/>
      <c r="L202" s="70"/>
      <c r="M202" s="70"/>
      <c r="N202" s="70"/>
      <c r="O202" s="79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</row>
    <row r="203" spans="2:30" ht="12">
      <c r="B203" s="9"/>
      <c r="C203" s="9"/>
      <c r="D203" s="9"/>
      <c r="I203" s="70"/>
      <c r="J203" s="69" t="s">
        <v>500</v>
      </c>
      <c r="K203" s="75"/>
      <c r="L203" s="76"/>
      <c r="M203" s="76"/>
      <c r="N203" s="70"/>
      <c r="O203" s="70"/>
      <c r="P203" s="78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</row>
    <row r="204" spans="9:30" ht="12">
      <c r="I204" s="70"/>
      <c r="J204" s="69" t="s">
        <v>390</v>
      </c>
      <c r="K204" s="75"/>
      <c r="L204" s="76"/>
      <c r="M204" s="76"/>
      <c r="N204" s="70"/>
      <c r="O204" s="70"/>
      <c r="P204" s="78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</row>
    <row r="205" spans="2:30" ht="12">
      <c r="B205" s="9"/>
      <c r="C205" s="9"/>
      <c r="D205" s="9"/>
      <c r="I205" s="70"/>
      <c r="J205" s="69" t="s">
        <v>501</v>
      </c>
      <c r="K205" s="76"/>
      <c r="L205" s="76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</row>
    <row r="206" spans="9:30" ht="12">
      <c r="I206" s="70"/>
      <c r="J206" s="69" t="s">
        <v>502</v>
      </c>
      <c r="K206" s="76"/>
      <c r="L206" s="76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</row>
    <row r="207" spans="2:30" ht="12">
      <c r="B207" s="9"/>
      <c r="C207" s="9"/>
      <c r="D207" s="9"/>
      <c r="I207" s="69" t="s">
        <v>498</v>
      </c>
      <c r="J207" s="76"/>
      <c r="K207" s="76"/>
      <c r="L207" s="76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</row>
    <row r="208" spans="9:30" ht="12">
      <c r="I208" s="70"/>
      <c r="J208" s="69" t="s">
        <v>504</v>
      </c>
      <c r="K208" s="76"/>
      <c r="L208" s="76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</row>
    <row r="209" spans="3:30" ht="12">
      <c r="C209" s="9"/>
      <c r="E209" s="9"/>
      <c r="I209" s="70"/>
      <c r="J209" s="69" t="s">
        <v>505</v>
      </c>
      <c r="K209" s="76"/>
      <c r="L209" s="76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</row>
    <row r="210" spans="2:30" ht="12">
      <c r="B210" s="9"/>
      <c r="C210" s="43"/>
      <c r="E210" s="9"/>
      <c r="I210" s="70"/>
      <c r="J210" s="69" t="s">
        <v>390</v>
      </c>
      <c r="K210" s="76"/>
      <c r="L210" s="76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</row>
    <row r="211" spans="3:30" ht="12">
      <c r="C211" s="9"/>
      <c r="E211" s="9"/>
      <c r="I211" s="70"/>
      <c r="J211" s="69" t="s">
        <v>506</v>
      </c>
      <c r="K211" s="76"/>
      <c r="L211" s="76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</row>
    <row r="212" spans="9:30" ht="12">
      <c r="I212" s="70"/>
      <c r="J212" s="69" t="s">
        <v>507</v>
      </c>
      <c r="K212" s="76"/>
      <c r="L212" s="76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</row>
    <row r="213" spans="9:30" ht="12">
      <c r="I213" s="69" t="s">
        <v>503</v>
      </c>
      <c r="J213" s="76"/>
      <c r="K213" s="76"/>
      <c r="L213" s="76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</row>
    <row r="214" spans="9:30" ht="12">
      <c r="I214" s="70"/>
      <c r="J214" s="69" t="s">
        <v>509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</row>
    <row r="215" spans="2:30" ht="12">
      <c r="B215" s="9"/>
      <c r="C215" s="9"/>
      <c r="I215" s="70"/>
      <c r="J215" s="69" t="s">
        <v>510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</row>
    <row r="216" spans="9:30" ht="12">
      <c r="I216" s="70"/>
      <c r="J216" s="69" t="s">
        <v>390</v>
      </c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</row>
    <row r="217" spans="2:30" ht="12">
      <c r="B217" s="9"/>
      <c r="C217" s="9"/>
      <c r="I217" s="70"/>
      <c r="J217" s="69" t="s">
        <v>511</v>
      </c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</row>
    <row r="218" spans="9:30" ht="12">
      <c r="I218" s="70"/>
      <c r="J218" s="69" t="s">
        <v>512</v>
      </c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</row>
    <row r="219" spans="2:30" ht="12">
      <c r="B219" s="9"/>
      <c r="C219" s="9"/>
      <c r="I219" s="69" t="s">
        <v>508</v>
      </c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</row>
    <row r="220" spans="9:30" ht="12">
      <c r="I220" s="70"/>
      <c r="J220" s="69" t="s">
        <v>514</v>
      </c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</row>
    <row r="221" spans="1:30" ht="12">
      <c r="A221" s="80" t="s">
        <v>616</v>
      </c>
      <c r="I221" s="70"/>
      <c r="J221" s="69" t="s">
        <v>515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</row>
    <row r="222" spans="1:30" ht="12">
      <c r="A222" s="3" t="s">
        <v>590</v>
      </c>
      <c r="I222" s="70"/>
      <c r="J222" s="69" t="s">
        <v>390</v>
      </c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</row>
    <row r="223" spans="1:25" ht="12">
      <c r="A223" s="3" t="s">
        <v>589</v>
      </c>
      <c r="D223" s="3" t="s">
        <v>516</v>
      </c>
      <c r="J223" s="69" t="s">
        <v>517</v>
      </c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</row>
    <row r="224" spans="1:25" ht="12">
      <c r="A224" s="3" t="s">
        <v>588</v>
      </c>
      <c r="D224" s="3" t="s">
        <v>518</v>
      </c>
      <c r="J224" s="69" t="s">
        <v>519</v>
      </c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</row>
    <row r="225" spans="1:25" ht="12">
      <c r="A225" s="3" t="s">
        <v>587</v>
      </c>
      <c r="D225" s="3" t="s">
        <v>520</v>
      </c>
      <c r="J225" s="69" t="s">
        <v>513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</row>
    <row r="226" spans="1:25" ht="12">
      <c r="A226" s="81" t="s">
        <v>586</v>
      </c>
      <c r="D226" s="3" t="s">
        <v>521</v>
      </c>
      <c r="J226" s="69" t="s">
        <v>441</v>
      </c>
      <c r="K226" s="76"/>
      <c r="L226" s="76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</row>
    <row r="227" spans="1:25" ht="12">
      <c r="A227" s="81" t="s">
        <v>585</v>
      </c>
      <c r="D227" s="3" t="s">
        <v>523</v>
      </c>
      <c r="J227" s="69" t="s">
        <v>442</v>
      </c>
      <c r="K227" s="76"/>
      <c r="L227" s="76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</row>
    <row r="228" spans="4:25" ht="12">
      <c r="D228" s="3" t="s">
        <v>524</v>
      </c>
      <c r="J228" s="69" t="s">
        <v>526</v>
      </c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</row>
    <row r="229" spans="4:25" ht="12">
      <c r="D229" s="3" t="s">
        <v>527</v>
      </c>
      <c r="J229" s="69" t="s">
        <v>446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</row>
    <row r="230" spans="4:25" ht="12">
      <c r="D230" s="3" t="s">
        <v>528</v>
      </c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</row>
    <row r="231" spans="1:25" ht="12">
      <c r="A231" s="80" t="s">
        <v>617</v>
      </c>
      <c r="D231" s="3" t="s">
        <v>529</v>
      </c>
      <c r="J231" s="69" t="s">
        <v>522</v>
      </c>
      <c r="K231" s="69" t="s">
        <v>449</v>
      </c>
      <c r="L231" s="69" t="s">
        <v>450</v>
      </c>
      <c r="M231" s="69" t="s">
        <v>360</v>
      </c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</row>
    <row r="232" spans="1:25" ht="12">
      <c r="A232" s="3" t="s">
        <v>591</v>
      </c>
      <c r="D232" s="3" t="s">
        <v>531</v>
      </c>
      <c r="J232" s="69" t="s">
        <v>452</v>
      </c>
      <c r="K232" s="69" t="s">
        <v>453</v>
      </c>
      <c r="L232" s="69" t="s">
        <v>454</v>
      </c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</row>
    <row r="233" spans="1:25" ht="12">
      <c r="A233" s="3" t="s">
        <v>570</v>
      </c>
      <c r="D233" s="3" t="s">
        <v>532</v>
      </c>
      <c r="J233" s="69" t="s">
        <v>525</v>
      </c>
      <c r="K233" s="69" t="s">
        <v>533</v>
      </c>
      <c r="L233" s="69" t="s">
        <v>458</v>
      </c>
      <c r="M233" s="69" t="s">
        <v>457</v>
      </c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</row>
    <row r="234" spans="1:25" ht="12">
      <c r="A234" s="3" t="s">
        <v>592</v>
      </c>
      <c r="D234" s="3" t="s">
        <v>534</v>
      </c>
      <c r="J234" s="69" t="s">
        <v>63</v>
      </c>
      <c r="K234" s="69" t="s">
        <v>461</v>
      </c>
      <c r="L234" s="69" t="s">
        <v>535</v>
      </c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</row>
    <row r="235" spans="1:25" ht="12">
      <c r="A235" s="3" t="s">
        <v>573</v>
      </c>
      <c r="D235" s="3" t="s">
        <v>536</v>
      </c>
      <c r="J235" s="70"/>
      <c r="K235" s="69" t="s">
        <v>63</v>
      </c>
      <c r="L235" s="69" t="s">
        <v>63</v>
      </c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</row>
    <row r="236" spans="1:25" ht="12">
      <c r="A236" s="3" t="s">
        <v>593</v>
      </c>
      <c r="D236" s="3" t="s">
        <v>537</v>
      </c>
      <c r="J236" s="69" t="s">
        <v>530</v>
      </c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</row>
    <row r="237" spans="1:25" ht="12">
      <c r="A237" s="3" t="s">
        <v>594</v>
      </c>
      <c r="D237" s="3" t="s">
        <v>538</v>
      </c>
      <c r="J237" s="69" t="s">
        <v>180</v>
      </c>
      <c r="K237" s="69" t="s">
        <v>184</v>
      </c>
      <c r="L237" s="69" t="s">
        <v>185</v>
      </c>
      <c r="M237" s="69" t="s">
        <v>14</v>
      </c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</row>
    <row r="238" spans="1:25" ht="12">
      <c r="A238" s="81" t="s">
        <v>595</v>
      </c>
      <c r="D238" s="3" t="s">
        <v>540</v>
      </c>
      <c r="J238" s="69" t="s">
        <v>541</v>
      </c>
      <c r="K238" s="69" t="s">
        <v>542</v>
      </c>
      <c r="L238" s="69" t="s">
        <v>543</v>
      </c>
      <c r="M238" s="69" t="s">
        <v>194</v>
      </c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</row>
    <row r="239" spans="1:25" ht="12">
      <c r="A239" s="81" t="s">
        <v>586</v>
      </c>
      <c r="D239" s="3" t="s">
        <v>544</v>
      </c>
      <c r="J239" s="69" t="s">
        <v>545</v>
      </c>
      <c r="K239" s="69" t="s">
        <v>546</v>
      </c>
      <c r="L239" s="69" t="s">
        <v>547</v>
      </c>
      <c r="M239" s="69" t="s">
        <v>62</v>
      </c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</row>
    <row r="240" spans="10:25" ht="12">
      <c r="J240" s="69" t="s">
        <v>205</v>
      </c>
      <c r="K240" s="69" t="s">
        <v>205</v>
      </c>
      <c r="L240" s="69" t="s">
        <v>205</v>
      </c>
      <c r="M240" s="69" t="s">
        <v>63</v>
      </c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</row>
    <row r="241" spans="10:25" ht="12"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</row>
    <row r="242" spans="10:25" ht="12">
      <c r="J242" s="69" t="s">
        <v>539</v>
      </c>
      <c r="K242" s="69" t="s">
        <v>359</v>
      </c>
      <c r="L242" s="69" t="s">
        <v>360</v>
      </c>
      <c r="M242" s="72" t="s">
        <v>14</v>
      </c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</row>
    <row r="243" spans="10:25" ht="12">
      <c r="J243" s="69" t="s">
        <v>549</v>
      </c>
      <c r="K243" s="69" t="s">
        <v>550</v>
      </c>
      <c r="L243" s="69" t="s">
        <v>551</v>
      </c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</row>
    <row r="244" spans="10:25" ht="12">
      <c r="J244" s="69" t="s">
        <v>552</v>
      </c>
      <c r="K244" s="69" t="s">
        <v>553</v>
      </c>
      <c r="L244" s="69" t="s">
        <v>554</v>
      </c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</row>
    <row r="245" spans="4:25" ht="12">
      <c r="D245" s="3" t="s">
        <v>23</v>
      </c>
      <c r="J245" s="69" t="s">
        <v>556</v>
      </c>
      <c r="K245" s="69" t="s">
        <v>557</v>
      </c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</row>
    <row r="246" spans="4:25" ht="12">
      <c r="D246" s="3" t="s">
        <v>29</v>
      </c>
      <c r="J246" s="69" t="s">
        <v>557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</row>
    <row r="247" spans="4:25" ht="12">
      <c r="D247" s="3" t="s">
        <v>34</v>
      </c>
      <c r="J247" s="69" t="s">
        <v>548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</row>
    <row r="248" spans="4:25" ht="12">
      <c r="D248" s="3" t="s">
        <v>37</v>
      </c>
      <c r="J248" s="69" t="s">
        <v>449</v>
      </c>
      <c r="K248" s="69" t="s">
        <v>450</v>
      </c>
      <c r="L248" s="69" t="s">
        <v>360</v>
      </c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</row>
    <row r="249" spans="4:25" ht="12">
      <c r="D249" s="3" t="s">
        <v>46</v>
      </c>
      <c r="J249" s="69" t="s">
        <v>452</v>
      </c>
      <c r="K249" s="69" t="s">
        <v>453</v>
      </c>
      <c r="L249" s="69" t="s">
        <v>454</v>
      </c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</row>
    <row r="250" spans="4:25" ht="12">
      <c r="D250" s="3" t="s">
        <v>52</v>
      </c>
      <c r="J250" s="69" t="s">
        <v>555</v>
      </c>
      <c r="K250" s="69" t="s">
        <v>559</v>
      </c>
      <c r="L250" s="69" t="s">
        <v>560</v>
      </c>
      <c r="M250" s="69" t="s">
        <v>561</v>
      </c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</row>
    <row r="251" spans="4:25" ht="12">
      <c r="D251" s="3" t="s">
        <v>59</v>
      </c>
      <c r="J251" s="69" t="s">
        <v>562</v>
      </c>
      <c r="K251" s="70"/>
      <c r="L251" s="69" t="s">
        <v>562</v>
      </c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</row>
    <row r="252" spans="4:25" ht="12">
      <c r="D252" s="3" t="s">
        <v>65</v>
      </c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</row>
    <row r="253" spans="4:25" ht="12">
      <c r="D253" s="3" t="s">
        <v>67</v>
      </c>
      <c r="J253" s="69" t="s">
        <v>558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</row>
    <row r="254" ht="12">
      <c r="D254" s="3" t="s">
        <v>576</v>
      </c>
    </row>
    <row r="255" ht="12">
      <c r="D255" s="3" t="s">
        <v>80</v>
      </c>
    </row>
    <row r="256" ht="12">
      <c r="D256" s="3" t="s">
        <v>89</v>
      </c>
    </row>
    <row r="257" ht="12">
      <c r="D257" s="3" t="s">
        <v>98</v>
      </c>
    </row>
    <row r="258" ht="12">
      <c r="D258" s="8" t="s">
        <v>101</v>
      </c>
    </row>
    <row r="259" ht="12">
      <c r="D259" s="8" t="s">
        <v>101</v>
      </c>
    </row>
    <row r="260" ht="12">
      <c r="D260" s="8" t="s">
        <v>104</v>
      </c>
    </row>
    <row r="261" ht="12">
      <c r="D261" s="8" t="s">
        <v>104</v>
      </c>
    </row>
  </sheetData>
  <sheetProtection/>
  <printOptions gridLines="1" headings="1"/>
  <pageMargins left="0.75" right="0.75" top="1" bottom="1" header="0" footer="0"/>
  <pageSetup horizontalDpi="600" verticalDpi="600" orientation="portrait" r:id="rId1"/>
  <ignoredErrors>
    <ignoredError sqref="B194 B195:B19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2005-04-25T23:50:23Z</cp:lastPrinted>
  <dcterms:created xsi:type="dcterms:W3CDTF">2005-04-25T18:45:49Z</dcterms:created>
  <dcterms:modified xsi:type="dcterms:W3CDTF">2011-05-06T10:33:05Z</dcterms:modified>
  <cp:category/>
  <cp:version/>
  <cp:contentType/>
  <cp:contentStatus/>
</cp:coreProperties>
</file>